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etern.thuynsma/Downloads/wetransfer_fund-development-e-book_2024-01-08_0951/"/>
    </mc:Choice>
  </mc:AlternateContent>
  <xr:revisionPtr revIDLastSave="0" documentId="13_ncr:1_{03FBEF88-34BC-C44A-82F5-7D9EE73C76F7}" xr6:coauthVersionLast="47" xr6:coauthVersionMax="47" xr10:uidLastSave="{00000000-0000-0000-0000-000000000000}"/>
  <bookViews>
    <workbookView xWindow="4440" yWindow="760" windowWidth="24240" windowHeight="131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" i="1" l="1"/>
  <c r="K7" i="1" s="1"/>
  <c r="L93" i="1"/>
  <c r="I93" i="1"/>
  <c r="E93" i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6" i="1"/>
  <c r="K6" i="1" s="1"/>
  <c r="H54" i="1"/>
  <c r="J54" i="1" s="1"/>
  <c r="H31" i="1"/>
  <c r="J31" i="1" s="1"/>
  <c r="H33" i="1"/>
  <c r="J33" i="1" s="1"/>
  <c r="I24" i="1"/>
  <c r="F7" i="1"/>
  <c r="H7" i="1" s="1"/>
  <c r="J7" i="1" s="1"/>
  <c r="F8" i="1"/>
  <c r="H8" i="1" s="1"/>
  <c r="J8" i="1" s="1"/>
  <c r="F9" i="1"/>
  <c r="F10" i="1"/>
  <c r="H10" i="1" s="1"/>
  <c r="J10" i="1" s="1"/>
  <c r="F11" i="1"/>
  <c r="H11" i="1" s="1"/>
  <c r="J11" i="1" s="1"/>
  <c r="F12" i="1"/>
  <c r="H12" i="1" s="1"/>
  <c r="J12" i="1" s="1"/>
  <c r="F13" i="1"/>
  <c r="H13" i="1" s="1"/>
  <c r="J13" i="1" s="1"/>
  <c r="F14" i="1"/>
  <c r="H14" i="1" s="1"/>
  <c r="J14" i="1" s="1"/>
  <c r="F6" i="1"/>
  <c r="H6" i="1" s="1"/>
  <c r="J6" i="1" s="1"/>
  <c r="I53" i="1"/>
  <c r="K53" i="1" s="1"/>
  <c r="F53" i="1"/>
  <c r="H53" i="1" s="1"/>
  <c r="J53" i="1" s="1"/>
  <c r="I52" i="1"/>
  <c r="K52" i="1" s="1"/>
  <c r="F52" i="1"/>
  <c r="H52" i="1" s="1"/>
  <c r="J52" i="1" s="1"/>
  <c r="I51" i="1"/>
  <c r="K51" i="1" s="1"/>
  <c r="F51" i="1"/>
  <c r="H51" i="1" s="1"/>
  <c r="J51" i="1" s="1"/>
  <c r="F15" i="1"/>
  <c r="H15" i="1" s="1"/>
  <c r="J15" i="1" s="1"/>
  <c r="H9" i="1" l="1"/>
  <c r="J9" i="1" s="1"/>
  <c r="F50" i="1"/>
  <c r="H50" i="1" s="1"/>
  <c r="J50" i="1" s="1"/>
  <c r="F49" i="1"/>
  <c r="H49" i="1" s="1"/>
  <c r="J49" i="1" s="1"/>
  <c r="F48" i="1"/>
  <c r="H48" i="1" s="1"/>
  <c r="J48" i="1" s="1"/>
  <c r="F47" i="1"/>
  <c r="H47" i="1" s="1"/>
  <c r="J47" i="1" s="1"/>
  <c r="F46" i="1"/>
  <c r="H46" i="1" s="1"/>
  <c r="J46" i="1" s="1"/>
  <c r="F45" i="1"/>
  <c r="H45" i="1" s="1"/>
  <c r="J45" i="1" s="1"/>
  <c r="F44" i="1"/>
  <c r="H44" i="1" s="1"/>
  <c r="J44" i="1" s="1"/>
  <c r="F43" i="1"/>
  <c r="H43" i="1" s="1"/>
  <c r="J43" i="1" s="1"/>
  <c r="I18" i="1"/>
  <c r="K18" i="1" s="1"/>
  <c r="F23" i="1"/>
  <c r="H23" i="1" s="1"/>
  <c r="J23" i="1" s="1"/>
  <c r="F22" i="1"/>
  <c r="H22" i="1" s="1"/>
  <c r="J22" i="1" s="1"/>
  <c r="F21" i="1"/>
  <c r="H21" i="1" s="1"/>
  <c r="J21" i="1" s="1"/>
  <c r="F20" i="1"/>
  <c r="H20" i="1" s="1"/>
  <c r="J20" i="1" s="1"/>
  <c r="F19" i="1"/>
  <c r="H19" i="1" s="1"/>
  <c r="J19" i="1" s="1"/>
  <c r="F18" i="1"/>
  <c r="H18" i="1" s="1"/>
  <c r="J18" i="1" s="1"/>
  <c r="I23" i="1"/>
  <c r="K23" i="1" s="1"/>
  <c r="I22" i="1"/>
  <c r="K22" i="1" s="1"/>
  <c r="I21" i="1"/>
  <c r="K21" i="1" s="1"/>
  <c r="I20" i="1"/>
  <c r="K20" i="1" s="1"/>
  <c r="I19" i="1"/>
  <c r="K19" i="1" s="1"/>
  <c r="F38" i="1" l="1"/>
  <c r="H38" i="1" s="1"/>
  <c r="J38" i="1" s="1"/>
  <c r="F37" i="1"/>
  <c r="H37" i="1" s="1"/>
  <c r="J37" i="1" s="1"/>
  <c r="F36" i="1"/>
  <c r="H36" i="1" s="1"/>
  <c r="J36" i="1" s="1"/>
  <c r="F35" i="1"/>
  <c r="H35" i="1" s="1"/>
  <c r="J35" i="1" s="1"/>
  <c r="F34" i="1"/>
  <c r="H34" i="1" s="1"/>
  <c r="J34" i="1" s="1"/>
  <c r="F32" i="1"/>
  <c r="H32" i="1" s="1"/>
  <c r="J32" i="1" s="1"/>
  <c r="F30" i="1"/>
  <c r="H30" i="1" s="1"/>
  <c r="J30" i="1" s="1"/>
  <c r="F27" i="1"/>
  <c r="F26" i="1"/>
  <c r="F25" i="1"/>
  <c r="C65" i="1"/>
  <c r="C67" i="1"/>
  <c r="G57" i="1"/>
  <c r="C64" i="1"/>
  <c r="F42" i="1"/>
  <c r="H42" i="1" s="1"/>
  <c r="J42" i="1" s="1"/>
  <c r="F41" i="1"/>
  <c r="H41" i="1" s="1"/>
  <c r="J41" i="1" s="1"/>
  <c r="F24" i="1"/>
  <c r="H24" i="1" s="1"/>
  <c r="J24" i="1" s="1"/>
  <c r="K24" i="1"/>
  <c r="I25" i="1"/>
  <c r="K25" i="1" s="1"/>
  <c r="I26" i="1"/>
  <c r="K26" i="1" s="1"/>
  <c r="I27" i="1"/>
  <c r="K27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I36" i="1"/>
  <c r="K36" i="1" s="1"/>
  <c r="I37" i="1"/>
  <c r="K37" i="1" s="1"/>
  <c r="I38" i="1"/>
  <c r="I41" i="1"/>
  <c r="K41" i="1" s="1"/>
  <c r="I42" i="1"/>
  <c r="I43" i="1"/>
  <c r="K43" i="1" s="1"/>
  <c r="I44" i="1"/>
  <c r="K44" i="1" s="1"/>
  <c r="I45" i="1"/>
  <c r="K45" i="1" s="1"/>
  <c r="I46" i="1"/>
  <c r="K46" i="1" s="1"/>
  <c r="I47" i="1"/>
  <c r="K47" i="1" s="1"/>
  <c r="I48" i="1"/>
  <c r="K48" i="1" s="1"/>
  <c r="I49" i="1"/>
  <c r="K49" i="1" s="1"/>
  <c r="I50" i="1"/>
  <c r="K50" i="1" s="1"/>
  <c r="I54" i="1"/>
  <c r="K54" i="1" s="1"/>
  <c r="G16" i="1"/>
  <c r="G28" i="1"/>
  <c r="G39" i="1"/>
  <c r="F97" i="1" s="1"/>
  <c r="H27" i="1" l="1"/>
  <c r="J27" i="1" s="1"/>
  <c r="H25" i="1"/>
  <c r="J25" i="1" s="1"/>
  <c r="H26" i="1"/>
  <c r="J26" i="1" s="1"/>
  <c r="F39" i="1"/>
  <c r="E97" i="1" s="1"/>
  <c r="F64" i="1"/>
  <c r="F95" i="1"/>
  <c r="K42" i="1"/>
  <c r="K57" i="1" s="1"/>
  <c r="K60" i="1" s="1"/>
  <c r="J98" i="1"/>
  <c r="F65" i="1"/>
  <c r="F96" i="1"/>
  <c r="F67" i="1"/>
  <c r="F98" i="1"/>
  <c r="F57" i="1"/>
  <c r="F28" i="1"/>
  <c r="I39" i="1"/>
  <c r="I28" i="1"/>
  <c r="G60" i="1"/>
  <c r="K28" i="1"/>
  <c r="I57" i="1"/>
  <c r="I67" i="1" s="1"/>
  <c r="I16" i="1"/>
  <c r="F66" i="1"/>
  <c r="K38" i="1"/>
  <c r="K39" i="1" s="1"/>
  <c r="F16" i="1"/>
  <c r="H57" i="1"/>
  <c r="K16" i="1"/>
  <c r="J39" i="1"/>
  <c r="F59" i="1" l="1"/>
  <c r="F58" i="1" s="1"/>
  <c r="H67" i="1"/>
  <c r="H28" i="1"/>
  <c r="H65" i="1" s="1"/>
  <c r="H16" i="1"/>
  <c r="J16" i="1"/>
  <c r="J28" i="1" s="1"/>
  <c r="L96" i="1" s="1"/>
  <c r="E66" i="1"/>
  <c r="F69" i="1"/>
  <c r="E64" i="1"/>
  <c r="E95" i="1"/>
  <c r="I64" i="1"/>
  <c r="J95" i="1"/>
  <c r="I65" i="1"/>
  <c r="J96" i="1"/>
  <c r="I66" i="1"/>
  <c r="J97" i="1"/>
  <c r="I98" i="1"/>
  <c r="E65" i="1"/>
  <c r="E96" i="1"/>
  <c r="E67" i="1"/>
  <c r="E98" i="1"/>
  <c r="K66" i="1"/>
  <c r="L97" i="1"/>
  <c r="L64" i="1"/>
  <c r="M95" i="1"/>
  <c r="M97" i="1"/>
  <c r="L66" i="1"/>
  <c r="M96" i="1"/>
  <c r="L65" i="1"/>
  <c r="M98" i="1"/>
  <c r="L67" i="1"/>
  <c r="I60" i="1"/>
  <c r="H39" i="1"/>
  <c r="J57" i="1"/>
  <c r="I96" i="1" l="1"/>
  <c r="H64" i="1"/>
  <c r="H59" i="1"/>
  <c r="H58" i="1" s="1"/>
  <c r="K64" i="1"/>
  <c r="L95" i="1"/>
  <c r="I97" i="1"/>
  <c r="H66" i="1"/>
  <c r="I95" i="1"/>
  <c r="I69" i="1"/>
  <c r="K67" i="1"/>
  <c r="J59" i="1"/>
  <c r="J58" i="1" s="1"/>
  <c r="L98" i="1"/>
  <c r="L69" i="1"/>
  <c r="K65" i="1"/>
  <c r="F60" i="1" l="1"/>
  <c r="E68" i="1"/>
  <c r="E69" i="1" s="1"/>
  <c r="J60" i="1"/>
  <c r="K68" i="1"/>
  <c r="K69" i="1" s="1"/>
  <c r="H60" i="1"/>
  <c r="H68" i="1"/>
  <c r="H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Janine4</author>
  </authors>
  <commentList>
    <comment ref="J28" authorId="0" shapeId="0" xr:uid="{8AF16869-9D73-46C1-8FF8-C36091812D23}">
      <text>
        <r>
          <rPr>
            <b/>
            <sz val="9"/>
            <color indexed="81"/>
            <rFont val="Tahoma"/>
            <family val="2"/>
          </rPr>
          <t>Janine4:</t>
        </r>
        <r>
          <rPr>
            <sz val="9"/>
            <color indexed="81"/>
            <rFont val="Tahoma"/>
            <family val="2"/>
          </rPr>
          <t xml:space="preserve">
please check, I get RR666,468.00</t>
        </r>
      </text>
    </comment>
  </commentList>
</comments>
</file>

<file path=xl/sharedStrings.xml><?xml version="1.0" encoding="utf-8"?>
<sst xmlns="http://schemas.openxmlformats.org/spreadsheetml/2006/main" count="104" uniqueCount="62">
  <si>
    <t>Qty</t>
  </si>
  <si>
    <t>Donor</t>
  </si>
  <si>
    <t>Subtotal</t>
  </si>
  <si>
    <t>Transport</t>
  </si>
  <si>
    <t>Car Rentals</t>
  </si>
  <si>
    <t>Materials Development</t>
  </si>
  <si>
    <t>Curriculum review</t>
  </si>
  <si>
    <t>Illustrator</t>
  </si>
  <si>
    <t>Materials design</t>
  </si>
  <si>
    <t>Equipment &amp; Operations</t>
  </si>
  <si>
    <t>Office equipment</t>
  </si>
  <si>
    <t>Desks</t>
  </si>
  <si>
    <t>Chairs</t>
  </si>
  <si>
    <t>PCs</t>
  </si>
  <si>
    <t>Laptops</t>
  </si>
  <si>
    <t>Data projectors</t>
  </si>
  <si>
    <t>Screens</t>
  </si>
  <si>
    <t>TOTALS</t>
  </si>
  <si>
    <t>SUMMARY:</t>
  </si>
  <si>
    <t>HR/Capacity</t>
  </si>
  <si>
    <t>Donor  Contributions</t>
  </si>
  <si>
    <t>Office space</t>
  </si>
  <si>
    <t>Foreign Exchange fees</t>
  </si>
  <si>
    <t>Air travel</t>
  </si>
  <si>
    <t>P/month</t>
  </si>
  <si>
    <t>HR Capacity</t>
  </si>
  <si>
    <t>Programme Costs</t>
  </si>
  <si>
    <t>HR Practitioner</t>
  </si>
  <si>
    <t>M&amp;E Officer</t>
  </si>
  <si>
    <t>Procurement &amp; Financial Clerk</t>
  </si>
  <si>
    <t>B/W Laser printer</t>
  </si>
  <si>
    <t>Colour Laser printer</t>
  </si>
  <si>
    <t>Laminator</t>
  </si>
  <si>
    <t>Binder</t>
  </si>
  <si>
    <t>Laser pointer/slide changer</t>
  </si>
  <si>
    <t>Office space rental</t>
  </si>
  <si>
    <t>Vehicle</t>
  </si>
  <si>
    <t>Programme travel</t>
  </si>
  <si>
    <t xml:space="preserve">Programme Costs </t>
  </si>
  <si>
    <t>Indirect Cost (__%)</t>
  </si>
  <si>
    <r>
      <t>3-Year Budget Template</t>
    </r>
    <r>
      <rPr>
        <b/>
        <sz val="18"/>
        <color theme="0" tint="-0.499984740745262"/>
        <rFont val="Calibri (Body)_x0000_"/>
      </rPr>
      <t xml:space="preserve"> (with sample data)</t>
    </r>
  </si>
  <si>
    <t>XXX Contribution</t>
  </si>
  <si>
    <t>Category &amp; Line item</t>
  </si>
  <si>
    <t>initial. Value</t>
  </si>
  <si>
    <t>20xx</t>
  </si>
  <si>
    <t>20xx (+ 8%)</t>
  </si>
  <si>
    <t>20xx  (+10%)</t>
  </si>
  <si>
    <t>Executive Director</t>
  </si>
  <si>
    <t>Deputy  Director</t>
  </si>
  <si>
    <t>Regional Project Coordinator</t>
  </si>
  <si>
    <r>
      <rPr>
        <b/>
        <sz val="16"/>
        <color theme="1"/>
        <rFont val="Calibri"/>
        <family val="2"/>
        <scheme val="minor"/>
      </rPr>
      <t xml:space="preserve">Replace ONLY </t>
    </r>
    <r>
      <rPr>
        <sz val="16"/>
        <color theme="0" tint="-0.34998626667073579"/>
        <rFont val="Calibri"/>
        <family val="2"/>
        <scheme val="minor"/>
      </rPr>
      <t>the greyed-out data</t>
    </r>
    <r>
      <rPr>
        <sz val="16"/>
        <color theme="1"/>
        <rFont val="Calibri"/>
        <family val="2"/>
        <scheme val="minor"/>
      </rPr>
      <t>.</t>
    </r>
  </si>
  <si>
    <t>Director of Finance &amp; Administration</t>
  </si>
  <si>
    <t xml:space="preserve">National Project Mgr. </t>
  </si>
  <si>
    <t>Stationery</t>
  </si>
  <si>
    <t>(Items include applicable taxes)</t>
  </si>
  <si>
    <t>CPI</t>
  </si>
  <si>
    <t>Host administrative levy</t>
  </si>
  <si>
    <r>
      <t xml:space="preserve">Donor &amp; </t>
    </r>
    <r>
      <rPr>
        <b/>
        <sz val="18"/>
        <color theme="0" tint="-0.34998626667073579"/>
        <rFont val="Calibri (Body)"/>
      </rPr>
      <t>XXX</t>
    </r>
    <r>
      <rPr>
        <b/>
        <sz val="18"/>
        <color theme="1"/>
        <rFont val="Calibri"/>
        <family val="2"/>
        <scheme val="minor"/>
      </rPr>
      <t xml:space="preserve"> Contributions Compared</t>
    </r>
  </si>
  <si>
    <t>HR /Capacity</t>
  </si>
  <si>
    <t>National QA/QI Mgr.</t>
  </si>
  <si>
    <t>Printing &amp; binding</t>
  </si>
  <si>
    <t>Host Admin Levy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</si>
</sst>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0.0"/>
  </numFmts>
  <fonts count="3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0" tint="-0.499984740745262"/>
      <name val="Calibri (Body)_x0000_"/>
    </font>
    <font>
      <sz val="14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u/>
      <sz val="12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0" tint="-0.34998626667073579"/>
      <name val="Calibri"/>
      <family val="2"/>
      <scheme val="minor"/>
    </font>
    <font>
      <b/>
      <sz val="18"/>
      <color theme="0" tint="-0.34998626667073579"/>
      <name val="Calibri (Body)"/>
    </font>
    <font>
      <sz val="14"/>
      <color theme="0"/>
      <name val="Calibri"/>
      <family val="2"/>
      <scheme val="minor"/>
    </font>
    <font>
      <u val="singleAccounting"/>
      <sz val="16"/>
      <color theme="1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6" fontId="0" fillId="0" borderId="3" xfId="0" applyNumberFormat="1" applyBorder="1"/>
    <xf numFmtId="0" fontId="5" fillId="0" borderId="0" xfId="0" applyFont="1"/>
    <xf numFmtId="165" fontId="3" fillId="0" borderId="0" xfId="1" applyFont="1"/>
    <xf numFmtId="164" fontId="0" fillId="0" borderId="0" xfId="2" applyFont="1"/>
    <xf numFmtId="0" fontId="6" fillId="0" borderId="0" xfId="0" applyFont="1"/>
    <xf numFmtId="0" fontId="0" fillId="0" borderId="0" xfId="0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5" fontId="14" fillId="0" borderId="0" xfId="1" applyFont="1"/>
    <xf numFmtId="165" fontId="13" fillId="0" borderId="0" xfId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5" fontId="19" fillId="0" borderId="0" xfId="1" applyFont="1"/>
    <xf numFmtId="0" fontId="22" fillId="0" borderId="0" xfId="0" applyFont="1"/>
    <xf numFmtId="43" fontId="22" fillId="0" borderId="0" xfId="0" applyNumberFormat="1" applyFont="1"/>
    <xf numFmtId="0" fontId="2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right"/>
    </xf>
    <xf numFmtId="165" fontId="3" fillId="0" borderId="0" xfId="1" applyFont="1" applyBorder="1"/>
    <xf numFmtId="0" fontId="3" fillId="0" borderId="5" xfId="0" applyFont="1" applyBorder="1"/>
    <xf numFmtId="0" fontId="23" fillId="0" borderId="0" xfId="0" applyFont="1" applyAlignment="1">
      <alignment horizontal="center"/>
    </xf>
    <xf numFmtId="0" fontId="23" fillId="0" borderId="8" xfId="0" applyFont="1" applyBorder="1" applyAlignment="1">
      <alignment horizontal="center"/>
    </xf>
    <xf numFmtId="0" fontId="3" fillId="0" borderId="7" xfId="0" applyFont="1" applyBorder="1"/>
    <xf numFmtId="164" fontId="3" fillId="0" borderId="0" xfId="0" applyNumberFormat="1" applyFont="1"/>
    <xf numFmtId="165" fontId="3" fillId="0" borderId="8" xfId="1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21" fillId="0" borderId="10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1" fillId="0" borderId="8" xfId="0" applyFont="1" applyBorder="1"/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21" fillId="0" borderId="13" xfId="0" applyFont="1" applyBorder="1"/>
    <xf numFmtId="0" fontId="3" fillId="0" borderId="14" xfId="0" applyFont="1" applyBorder="1"/>
    <xf numFmtId="0" fontId="3" fillId="0" borderId="6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65" fontId="3" fillId="0" borderId="14" xfId="1" applyFont="1" applyBorder="1"/>
    <xf numFmtId="165" fontId="3" fillId="0" borderId="12" xfId="1" applyFont="1" applyBorder="1"/>
    <xf numFmtId="165" fontId="3" fillId="0" borderId="6" xfId="1" applyFont="1" applyBorder="1"/>
    <xf numFmtId="165" fontId="3" fillId="0" borderId="11" xfId="1" applyFont="1" applyBorder="1"/>
    <xf numFmtId="0" fontId="3" fillId="0" borderId="11" xfId="0" applyFont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3" fillId="0" borderId="16" xfId="0" applyFont="1" applyBorder="1"/>
    <xf numFmtId="0" fontId="3" fillId="0" borderId="15" xfId="0" applyFont="1" applyBorder="1"/>
    <xf numFmtId="0" fontId="2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21" fillId="0" borderId="14" xfId="0" applyFont="1" applyBorder="1"/>
    <xf numFmtId="0" fontId="3" fillId="0" borderId="8" xfId="0" applyFont="1" applyBorder="1"/>
    <xf numFmtId="0" fontId="3" fillId="0" borderId="13" xfId="0" applyFont="1" applyBorder="1"/>
    <xf numFmtId="0" fontId="3" fillId="0" borderId="12" xfId="0" applyFont="1" applyBorder="1" applyAlignment="1">
      <alignment horizontal="right"/>
    </xf>
    <xf numFmtId="165" fontId="3" fillId="0" borderId="14" xfId="0" applyNumberFormat="1" applyFont="1" applyBorder="1"/>
    <xf numFmtId="165" fontId="3" fillId="0" borderId="9" xfId="1" applyFont="1" applyBorder="1"/>
    <xf numFmtId="0" fontId="26" fillId="0" borderId="0" xfId="0" applyFont="1"/>
    <xf numFmtId="0" fontId="22" fillId="0" borderId="0" xfId="0" applyFont="1" applyAlignment="1">
      <alignment horizontal="center"/>
    </xf>
    <xf numFmtId="0" fontId="21" fillId="0" borderId="12" xfId="0" applyFont="1" applyBorder="1"/>
    <xf numFmtId="0" fontId="3" fillId="0" borderId="17" xfId="0" applyFont="1" applyBorder="1"/>
    <xf numFmtId="0" fontId="3" fillId="0" borderId="16" xfId="0" applyFont="1" applyBorder="1" applyAlignment="1">
      <alignment horizontal="right"/>
    </xf>
    <xf numFmtId="164" fontId="3" fillId="0" borderId="13" xfId="0" applyNumberFormat="1" applyFont="1" applyBorder="1"/>
    <xf numFmtId="0" fontId="3" fillId="0" borderId="15" xfId="0" applyFont="1" applyBorder="1" applyAlignment="1">
      <alignment horizontal="right"/>
    </xf>
    <xf numFmtId="165" fontId="13" fillId="0" borderId="0" xfId="1" applyFont="1" applyFill="1" applyBorder="1"/>
    <xf numFmtId="9" fontId="0" fillId="0" borderId="0" xfId="27" applyFont="1" applyAlignment="1">
      <alignment horizontal="center"/>
    </xf>
    <xf numFmtId="165" fontId="0" fillId="0" borderId="0" xfId="1" applyFont="1" applyBorder="1"/>
    <xf numFmtId="164" fontId="6" fillId="2" borderId="21" xfId="2" applyFont="1" applyFill="1" applyBorder="1"/>
    <xf numFmtId="165" fontId="6" fillId="2" borderId="20" xfId="1" applyFont="1" applyFill="1" applyBorder="1"/>
    <xf numFmtId="165" fontId="3" fillId="0" borderId="0" xfId="1" applyFont="1" applyFill="1" applyBorder="1"/>
    <xf numFmtId="9" fontId="20" fillId="0" borderId="0" xfId="27" applyFont="1" applyAlignment="1">
      <alignment horizontal="center"/>
    </xf>
    <xf numFmtId="164" fontId="2" fillId="0" borderId="20" xfId="2" applyFont="1" applyBorder="1"/>
    <xf numFmtId="0" fontId="6" fillId="2" borderId="21" xfId="0" applyFont="1" applyFill="1" applyBorder="1"/>
    <xf numFmtId="164" fontId="30" fillId="0" borderId="0" xfId="2" applyFont="1" applyFill="1" applyBorder="1"/>
    <xf numFmtId="166" fontId="0" fillId="0" borderId="0" xfId="0" applyNumberFormat="1"/>
    <xf numFmtId="0" fontId="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65" fontId="0" fillId="0" borderId="0" xfId="1" applyFont="1" applyFill="1" applyBorder="1"/>
    <xf numFmtId="164" fontId="7" fillId="2" borderId="0" xfId="2" applyFont="1" applyFill="1" applyBorder="1"/>
    <xf numFmtId="164" fontId="7" fillId="0" borderId="0" xfId="2" applyFont="1" applyFill="1" applyBorder="1"/>
    <xf numFmtId="166" fontId="13" fillId="0" borderId="0" xfId="0" applyNumberFormat="1" applyFont="1"/>
    <xf numFmtId="165" fontId="0" fillId="0" borderId="3" xfId="1" applyFont="1" applyBorder="1"/>
    <xf numFmtId="164" fontId="2" fillId="0" borderId="1" xfId="2" applyFont="1" applyBorder="1"/>
    <xf numFmtId="165" fontId="0" fillId="0" borderId="22" xfId="1" applyFont="1" applyBorder="1"/>
    <xf numFmtId="164" fontId="7" fillId="2" borderId="3" xfId="2" applyFont="1" applyFill="1" applyBorder="1"/>
    <xf numFmtId="165" fontId="3" fillId="0" borderId="3" xfId="1" applyFont="1" applyFill="1" applyBorder="1"/>
    <xf numFmtId="164" fontId="6" fillId="2" borderId="23" xfId="2" applyFont="1" applyFill="1" applyBorder="1"/>
    <xf numFmtId="0" fontId="7" fillId="2" borderId="0" xfId="0" applyFont="1" applyFill="1"/>
    <xf numFmtId="0" fontId="0" fillId="3" borderId="0" xfId="0" applyFill="1" applyAlignment="1">
      <alignment horizontal="right"/>
    </xf>
    <xf numFmtId="0" fontId="0" fillId="3" borderId="0" xfId="0" applyFill="1"/>
    <xf numFmtId="0" fontId="14" fillId="3" borderId="0" xfId="0" applyFont="1" applyFill="1" applyAlignment="1">
      <alignment horizontal="center"/>
    </xf>
    <xf numFmtId="0" fontId="3" fillId="3" borderId="0" xfId="0" applyFont="1" applyFill="1"/>
    <xf numFmtId="0" fontId="13" fillId="3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</cellXfs>
  <cellStyles count="28">
    <cellStyle name="Comma" xfId="1" builtinId="3"/>
    <cellStyle name="Currency" xfId="2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  <cellStyle name="Per cent" xfId="27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20xx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611308128468673"/>
          <c:y val="0.23108298985901424"/>
          <c:w val="0.81902065676904889"/>
          <c:h val="0.6706665109027331"/>
        </c:manualLayout>
      </c:layout>
      <c:pie3DChart>
        <c:varyColors val="1"/>
        <c:ser>
          <c:idx val="0"/>
          <c:order val="0"/>
          <c:tx>
            <c:strRef>
              <c:f>Sheet1!$E$63</c:f>
              <c:strCache>
                <c:ptCount val="1"/>
                <c:pt idx="0">
                  <c:v>Donor</c:v>
                </c:pt>
              </c:strCache>
            </c:strRef>
          </c:tx>
          <c:dPt>
            <c:idx val="0"/>
            <c:bubble3D val="0"/>
            <c:explosion val="7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0-514C-B242-9C5E-5E159534E480}"/>
              </c:ext>
            </c:extLst>
          </c:dPt>
          <c:dPt>
            <c:idx val="1"/>
            <c:bubble3D val="0"/>
            <c:explosion val="6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D5E0-764C-A1E9-C65366C90496}"/>
              </c:ext>
            </c:extLst>
          </c:dPt>
          <c:dPt>
            <c:idx val="2"/>
            <c:bubble3D val="0"/>
            <c:explosion val="1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514C-B242-9C5E-5E159534E48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514C-B242-9C5E-5E159534E48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344941879079843"/>
                      <c:h val="0.160489810188503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14C-B242-9C5E-5E159534E480}"/>
                </c:ext>
              </c:extLst>
            </c:dLbl>
            <c:dLbl>
              <c:idx val="1"/>
              <c:layout>
                <c:manualLayout>
                  <c:x val="-0.2158005229202411"/>
                  <c:y val="-0.10695399731722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E0-764C-A1E9-C65366C9049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04950201987539"/>
                      <c:h val="0.221694245639140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14C-B242-9C5E-5E159534E480}"/>
                </c:ext>
              </c:extLst>
            </c:dLbl>
            <c:dLbl>
              <c:idx val="3"/>
              <c:layout>
                <c:manualLayout>
                  <c:x val="0.11821747696302314"/>
                  <c:y val="-0.159099311704845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99631320576334"/>
                      <c:h val="0.20993496652308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14C-B242-9C5E-5E159534E4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Sheet1!$C$64:$D$67</c:f>
              <c:strCache>
                <c:ptCount val="4"/>
                <c:pt idx="0">
                  <c:v>HR /Capacity</c:v>
                </c:pt>
                <c:pt idx="1">
                  <c:v>Programme Costs </c:v>
                </c:pt>
                <c:pt idx="2">
                  <c:v>Materials Development</c:v>
                </c:pt>
                <c:pt idx="3">
                  <c:v>Equipment &amp; Operations</c:v>
                </c:pt>
              </c:strCache>
            </c:strRef>
          </c:cat>
          <c:val>
            <c:numRef>
              <c:f>Sheet1!$E$64:$E$67</c:f>
              <c:numCache>
                <c:formatCode>_-* #\ ##0.00_-;\-* #\ ##0.00_-;_-* "-"??_-;_-@_-</c:formatCode>
                <c:ptCount val="4"/>
                <c:pt idx="0">
                  <c:v>38700</c:v>
                </c:pt>
                <c:pt idx="1">
                  <c:v>561000</c:v>
                </c:pt>
                <c:pt idx="2">
                  <c:v>41000</c:v>
                </c:pt>
                <c:pt idx="3">
                  <c:v>420500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3-AD4A-9DB4-7BB440B34BB6}"/>
            </c:ext>
          </c:extLst>
        </c:ser>
        <c:ser>
          <c:idx val="1"/>
          <c:order val="1"/>
          <c:tx>
            <c:strRef>
              <c:f>Sheet1!$F$63</c:f>
              <c:strCache>
                <c:ptCount val="1"/>
                <c:pt idx="0">
                  <c:v>XXX Contribution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D5E0-764C-A1E9-C65366C904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D5E0-764C-A1E9-C65366C904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D5E0-764C-A1E9-C65366C904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D5E0-764C-A1E9-C65366C9049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D5E0-764C-A1E9-C65366C9049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D5E0-764C-A1E9-C65366C9049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D5E0-764C-A1E9-C65366C9049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D5E0-764C-A1E9-C65366C9049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Sheet1!$C$64:$D$67</c:f>
              <c:strCache>
                <c:ptCount val="4"/>
                <c:pt idx="0">
                  <c:v>HR /Capacity</c:v>
                </c:pt>
                <c:pt idx="1">
                  <c:v>Programme Costs </c:v>
                </c:pt>
                <c:pt idx="2">
                  <c:v>Materials Development</c:v>
                </c:pt>
                <c:pt idx="3">
                  <c:v>Equipment &amp; Operations</c:v>
                </c:pt>
              </c:strCache>
            </c:strRef>
          </c:cat>
          <c:val>
            <c:numRef>
              <c:f>Sheet1!$F$64:$F$67</c:f>
              <c:numCache>
                <c:formatCode>_-* #\ ##0.00_-;\-* #\ ##0.00_-;_-* "-"??_-;_-@_-</c:formatCode>
                <c:ptCount val="4"/>
                <c:pt idx="0">
                  <c:v>6800</c:v>
                </c:pt>
                <c:pt idx="1">
                  <c:v>15000</c:v>
                </c:pt>
                <c:pt idx="2">
                  <c:v>34200</c:v>
                </c:pt>
                <c:pt idx="3">
                  <c:v>66300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53-AD4A-9DB4-7BB440B34BB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 w="215900" h="114300"/>
    </a:sp3d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20xx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02844282237881"/>
          <c:y val="0.20288051220957712"/>
          <c:w val="0.804696892608881"/>
          <c:h val="0.67807486701640307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4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1999-C040-A3A7-CD165B8E5313}"/>
              </c:ext>
            </c:extLst>
          </c:dPt>
          <c:dPt>
            <c:idx val="1"/>
            <c:bubble3D val="0"/>
            <c:explosion val="11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1999-C040-A3A7-CD165B8E5313}"/>
              </c:ext>
            </c:extLst>
          </c:dPt>
          <c:dPt>
            <c:idx val="2"/>
            <c:bubble3D val="0"/>
            <c:explosion val="13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4E0-D040-AE63-84ECD110E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0-1999-C040-A3A7-CD165B8E5313}"/>
              </c:ext>
            </c:extLst>
          </c:dPt>
          <c:dLbls>
            <c:dLbl>
              <c:idx val="0"/>
              <c:layout>
                <c:manualLayout>
                  <c:x val="-1.7330218288693564E-2"/>
                  <c:y val="-1.64440509000103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794693564194441"/>
                      <c:h val="0.176909469050181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999-C040-A3A7-CD165B8E5313}"/>
                </c:ext>
              </c:extLst>
            </c:dLbl>
            <c:dLbl>
              <c:idx val="1"/>
              <c:layout>
                <c:manualLayout>
                  <c:x val="-0.22028627118692334"/>
                  <c:y val="-8.55040649777032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99-C040-A3A7-CD165B8E531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604648405351592"/>
                      <c:h val="0.221541032357229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4E0-D040-AE63-84ECD110EE57}"/>
                </c:ext>
              </c:extLst>
            </c:dLbl>
            <c:dLbl>
              <c:idx val="3"/>
              <c:layout>
                <c:manualLayout>
                  <c:x val="0.12351379776905287"/>
                  <c:y val="-0.130883674965730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23869318913457"/>
                      <c:h val="0.209797570850202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999-C040-A3A7-CD165B8E53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Sheet1!$G$64:$G$67</c:f>
              <c:strCache>
                <c:ptCount val="4"/>
                <c:pt idx="0">
                  <c:v> HR/Capacity </c:v>
                </c:pt>
                <c:pt idx="1">
                  <c:v> Programme Costs </c:v>
                </c:pt>
                <c:pt idx="2">
                  <c:v> Materials Development </c:v>
                </c:pt>
                <c:pt idx="3">
                  <c:v> Equipment &amp; Operations </c:v>
                </c:pt>
              </c:strCache>
            </c:strRef>
          </c:cat>
          <c:val>
            <c:numRef>
              <c:f>Sheet1!$H$64:$H$67</c:f>
              <c:numCache>
                <c:formatCode>_-* #\ ##0.00_-;\-* #\ ##0.00_-;_-* "-"??_-;_-@_-</c:formatCode>
                <c:ptCount val="4"/>
                <c:pt idx="0">
                  <c:v>40986</c:v>
                </c:pt>
                <c:pt idx="1">
                  <c:v>605880</c:v>
                </c:pt>
                <c:pt idx="2">
                  <c:v>44280</c:v>
                </c:pt>
                <c:pt idx="3">
                  <c:v>454140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7F-A94B-A093-E2BCEAC16D94}"/>
            </c:ext>
          </c:extLst>
        </c:ser>
        <c:ser>
          <c:idx val="1"/>
          <c:order val="1"/>
          <c:explosion val="2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4E0-D040-AE63-84ECD110E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64E0-D040-AE63-84ECD110E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64E0-D040-AE63-84ECD110E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64E0-D040-AE63-84ECD110EE5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64E0-D040-AE63-84ECD110EE5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64E0-D040-AE63-84ECD110EE57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64E0-D040-AE63-84ECD110EE5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64E0-D040-AE63-84ECD110EE5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Sheet1!$G$64:$G$67</c:f>
              <c:strCache>
                <c:ptCount val="4"/>
                <c:pt idx="0">
                  <c:v> HR/Capacity </c:v>
                </c:pt>
                <c:pt idx="1">
                  <c:v> Programme Costs </c:v>
                </c:pt>
                <c:pt idx="2">
                  <c:v> Materials Development </c:v>
                </c:pt>
                <c:pt idx="3">
                  <c:v> Equipment &amp; Operations </c:v>
                </c:pt>
              </c:strCache>
            </c:strRef>
          </c:cat>
          <c:val>
            <c:numRef>
              <c:f>Sheet1!$I$64:$I$67</c:f>
              <c:numCache>
                <c:formatCode>_-* #\ ##0.00_-;\-* #\ ##0.00_-;_-* "-"??_-;_-@_-</c:formatCode>
                <c:ptCount val="4"/>
                <c:pt idx="0">
                  <c:v>7344</c:v>
                </c:pt>
                <c:pt idx="1">
                  <c:v>16200</c:v>
                </c:pt>
                <c:pt idx="2">
                  <c:v>36936</c:v>
                </c:pt>
                <c:pt idx="3">
                  <c:v>71604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7F-A94B-A093-E2BCEAC16D9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 w="215900" h="120650"/>
    </a:sp3d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20xx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9860505833281841E-3"/>
          <c:y val="0.2320626528464734"/>
          <c:w val="0.95374247902138509"/>
          <c:h val="0.7139197327067871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2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0-9B3D-D646-BAF8-7C986C647D7A}"/>
              </c:ext>
            </c:extLst>
          </c:dPt>
          <c:dPt>
            <c:idx val="1"/>
            <c:bubble3D val="0"/>
            <c:explosion val="12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9B3D-D646-BAF8-7C986C647D7A}"/>
              </c:ext>
            </c:extLst>
          </c:dPt>
          <c:dPt>
            <c:idx val="2"/>
            <c:bubble3D val="0"/>
            <c:explosion val="14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16A-4240-931A-0F458E71B5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9B3D-D646-BAF8-7C986C647D7A}"/>
              </c:ext>
            </c:extLst>
          </c:dPt>
          <c:dLbls>
            <c:dLbl>
              <c:idx val="0"/>
              <c:layout>
                <c:manualLayout>
                  <c:x val="-6.0562064852328096E-2"/>
                  <c:y val="-1.43825929833523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3C89F60-058C-FD4F-9735-16BBE1E5E494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r>
                      <a:rPr lang="en-US"/>
                      <a:t>
</a:t>
                    </a:r>
                    <a:fld id="{B647CB62-E8E8-0046-8B59-3FE8B9B88FD4}" type="PERCENTAG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41699409013426"/>
                      <c:h val="0.164509451044115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B3D-D646-BAF8-7C986C647D7A}"/>
                </c:ext>
              </c:extLst>
            </c:dLbl>
            <c:dLbl>
              <c:idx val="1"/>
              <c:layout>
                <c:manualLayout>
                  <c:x val="-0.21806675687241639"/>
                  <c:y val="-0.1153806552167601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96712161383768"/>
                      <c:h val="0.209711798196599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B3D-D646-BAF8-7C986C647D7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417586298672791"/>
                      <c:h val="0.212943423161772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16A-4240-931A-0F458E71B58A}"/>
                </c:ext>
              </c:extLst>
            </c:dLbl>
            <c:dLbl>
              <c:idx val="3"/>
              <c:layout>
                <c:manualLayout>
                  <c:x val="4.0852176527233969E-2"/>
                  <c:y val="-0.202760421705816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63166327743764"/>
                      <c:h val="0.222202268975375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B3D-D646-BAF8-7C986C647D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Sheet1!$J$64:$J$67</c:f>
              <c:strCache>
                <c:ptCount val="4"/>
                <c:pt idx="0">
                  <c:v> HR/Capacity </c:v>
                </c:pt>
                <c:pt idx="1">
                  <c:v> Programme Costs </c:v>
                </c:pt>
                <c:pt idx="2">
                  <c:v> Materials Development </c:v>
                </c:pt>
                <c:pt idx="3">
                  <c:v> Equipment &amp; Operations </c:v>
                </c:pt>
              </c:strCache>
            </c:strRef>
          </c:cat>
          <c:val>
            <c:numRef>
              <c:f>Sheet1!$K$64:$K$67</c:f>
              <c:numCache>
                <c:formatCode>_-* #\ ##0.00_-;\-* #\ ##0.00_-;_-* "-"??_-;_-@_-</c:formatCode>
                <c:ptCount val="4"/>
                <c:pt idx="0">
                  <c:v>45084.6</c:v>
                </c:pt>
                <c:pt idx="1">
                  <c:v>711552.6</c:v>
                </c:pt>
                <c:pt idx="2">
                  <c:v>48708</c:v>
                </c:pt>
                <c:pt idx="3">
                  <c:v>499554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F-C547-B37E-D36BCAAB6FE9}"/>
            </c:ext>
          </c:extLst>
        </c:ser>
        <c:ser>
          <c:idx val="1"/>
          <c:order val="1"/>
          <c:explosion val="2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A16A-4240-931A-0F458E71B58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A16A-4240-931A-0F458E71B58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Sheet1!$J$64:$J$67</c:f>
              <c:strCache>
                <c:ptCount val="4"/>
                <c:pt idx="0">
                  <c:v> HR/Capacity </c:v>
                </c:pt>
                <c:pt idx="1">
                  <c:v> Programme Costs </c:v>
                </c:pt>
                <c:pt idx="2">
                  <c:v> Materials Development </c:v>
                </c:pt>
                <c:pt idx="3">
                  <c:v> Equipment &amp; Operations 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5F-C547-B37E-D36BCAAB6FE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 w="222250" h="120650"/>
    </a:sp3d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20xx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06570719188936"/>
          <c:y val="0.18785626852542844"/>
          <c:w val="0.97237191964579495"/>
          <c:h val="0.58434545357950585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Sheet1!$L$94</c:f>
              <c:strCache>
                <c:ptCount val="1"/>
                <c:pt idx="0">
                  <c:v>Donor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3237-F041-8192-B817DED599BA}"/>
              </c:ext>
            </c:extLst>
          </c:dPt>
          <c:cat>
            <c:strRef>
              <c:f>Sheet1!$K$95:$K$98</c:f>
              <c:strCache>
                <c:ptCount val="4"/>
                <c:pt idx="0">
                  <c:v>HR Capacity</c:v>
                </c:pt>
                <c:pt idx="1">
                  <c:v>Programme Costs</c:v>
                </c:pt>
                <c:pt idx="2">
                  <c:v>Materials Development</c:v>
                </c:pt>
                <c:pt idx="3">
                  <c:v>Equipment &amp; Operations</c:v>
                </c:pt>
              </c:strCache>
            </c:strRef>
          </c:cat>
          <c:val>
            <c:numRef>
              <c:f>Sheet1!$L$95:$L$98</c:f>
              <c:numCache>
                <c:formatCode>_-* #\ ##0.00_-;\-* #\ ##0.00_-;_-* "-"??_-;_-@_-</c:formatCode>
                <c:ptCount val="4"/>
                <c:pt idx="0">
                  <c:v>45084.6</c:v>
                </c:pt>
                <c:pt idx="1">
                  <c:v>711552.6</c:v>
                </c:pt>
                <c:pt idx="2">
                  <c:v>48708</c:v>
                </c:pt>
                <c:pt idx="3">
                  <c:v>499554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7-F041-8192-B817DED599BA}"/>
            </c:ext>
          </c:extLst>
        </c:ser>
        <c:ser>
          <c:idx val="1"/>
          <c:order val="1"/>
          <c:tx>
            <c:strRef>
              <c:f>Sheet1!$M$94</c:f>
              <c:strCache>
                <c:ptCount val="1"/>
                <c:pt idx="0">
                  <c:v>XXX Contribution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Sheet1!$K$95:$K$98</c:f>
              <c:strCache>
                <c:ptCount val="4"/>
                <c:pt idx="0">
                  <c:v>HR Capacity</c:v>
                </c:pt>
                <c:pt idx="1">
                  <c:v>Programme Costs</c:v>
                </c:pt>
                <c:pt idx="2">
                  <c:v>Materials Development</c:v>
                </c:pt>
                <c:pt idx="3">
                  <c:v>Equipment &amp; Operations</c:v>
                </c:pt>
              </c:strCache>
            </c:strRef>
          </c:cat>
          <c:val>
            <c:numRef>
              <c:f>Sheet1!$M$95:$M$98</c:f>
              <c:numCache>
                <c:formatCode>_-* #\ ##0.00_-;\-* #\ ##0.00_-;_-* "-"??_-;_-@_-</c:formatCode>
                <c:ptCount val="4"/>
                <c:pt idx="0">
                  <c:v>8078.4</c:v>
                </c:pt>
                <c:pt idx="1">
                  <c:v>17820</c:v>
                </c:pt>
                <c:pt idx="2">
                  <c:v>40629.599999999999</c:v>
                </c:pt>
                <c:pt idx="3">
                  <c:v>78764.399999999994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7-F041-8192-B817DED59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78126000"/>
        <c:axId val="1278126400"/>
        <c:axId val="0"/>
      </c:bar3DChart>
      <c:catAx>
        <c:axId val="127812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8126400"/>
        <c:crosses val="autoZero"/>
        <c:auto val="1"/>
        <c:lblAlgn val="ctr"/>
        <c:lblOffset val="100"/>
        <c:noMultiLvlLbl val="0"/>
      </c:catAx>
      <c:valAx>
        <c:axId val="127812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8126000"/>
        <c:crosses val="autoZero"/>
        <c:crossBetween val="between"/>
        <c:majorUnit val="0.2"/>
        <c:minorUnit val="0.0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35131924170212"/>
          <c:y val="0.92360668632253329"/>
          <c:w val="0.4343391277071908"/>
          <c:h val="7.6393313677466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20xx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Sheet1!$I$93:$I$94</c:f>
              <c:strCache>
                <c:ptCount val="2"/>
                <c:pt idx="0">
                  <c:v>20xx (+ 8%)</c:v>
                </c:pt>
                <c:pt idx="1">
                  <c:v>Donor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Sheet1!$G$95:$H$98</c:f>
              <c:strCache>
                <c:ptCount val="4"/>
                <c:pt idx="0">
                  <c:v>HR Capacity</c:v>
                </c:pt>
                <c:pt idx="1">
                  <c:v>Programme Costs</c:v>
                </c:pt>
                <c:pt idx="2">
                  <c:v>Materials Development</c:v>
                </c:pt>
                <c:pt idx="3">
                  <c:v>Equipment &amp; Operations</c:v>
                </c:pt>
              </c:strCache>
            </c:strRef>
          </c:cat>
          <c:val>
            <c:numRef>
              <c:f>Sheet1!$I$95:$I$98</c:f>
              <c:numCache>
                <c:formatCode>_-"R"* #\ ##0.00_-;\-"R"* #\ ##0.00_-;_-"R"* "-"??_-;_-@_-</c:formatCode>
                <c:ptCount val="4"/>
                <c:pt idx="0">
                  <c:v>40986</c:v>
                </c:pt>
                <c:pt idx="1">
                  <c:v>605880</c:v>
                </c:pt>
                <c:pt idx="2">
                  <c:v>44280</c:v>
                </c:pt>
                <c:pt idx="3">
                  <c:v>454140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9-9E41-AA78-3F552B286CA7}"/>
            </c:ext>
          </c:extLst>
        </c:ser>
        <c:ser>
          <c:idx val="1"/>
          <c:order val="1"/>
          <c:tx>
            <c:strRef>
              <c:f>Sheet1!$J$93:$J$94</c:f>
              <c:strCache>
                <c:ptCount val="2"/>
                <c:pt idx="0">
                  <c:v>20xx (+ 8%)</c:v>
                </c:pt>
                <c:pt idx="1">
                  <c:v>XXX Contribution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Sheet1!$G$95:$H$98</c:f>
              <c:strCache>
                <c:ptCount val="4"/>
                <c:pt idx="0">
                  <c:v>HR Capacity</c:v>
                </c:pt>
                <c:pt idx="1">
                  <c:v>Programme Costs</c:v>
                </c:pt>
                <c:pt idx="2">
                  <c:v>Materials Development</c:v>
                </c:pt>
                <c:pt idx="3">
                  <c:v>Equipment &amp; Operations</c:v>
                </c:pt>
              </c:strCache>
            </c:strRef>
          </c:cat>
          <c:val>
            <c:numRef>
              <c:f>Sheet1!$J$95:$J$98</c:f>
              <c:numCache>
                <c:formatCode>_-"R"* #\ ##0.00_-;\-"R"* #\ ##0.00_-;_-"R"* "-"??_-;_-@_-</c:formatCode>
                <c:ptCount val="4"/>
                <c:pt idx="0">
                  <c:v>7344</c:v>
                </c:pt>
                <c:pt idx="1">
                  <c:v>16200</c:v>
                </c:pt>
                <c:pt idx="2">
                  <c:v>36936</c:v>
                </c:pt>
                <c:pt idx="3" formatCode="_-* #\ ##0.00_-;\-* #\ ##0.00_-;_-* &quot;-&quot;??_-;_-@_-">
                  <c:v>4752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B9-9E41-AA78-3F552B286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17144368"/>
        <c:axId val="1278708816"/>
        <c:axId val="0"/>
      </c:bar3DChart>
      <c:catAx>
        <c:axId val="131714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8708816"/>
        <c:crosses val="autoZero"/>
        <c:auto val="1"/>
        <c:lblAlgn val="ctr"/>
        <c:lblOffset val="100"/>
        <c:noMultiLvlLbl val="0"/>
      </c:catAx>
      <c:valAx>
        <c:axId val="127870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714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20xx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Sheet1!$E$93:$E$94</c:f>
              <c:strCache>
                <c:ptCount val="2"/>
                <c:pt idx="0">
                  <c:v>20xx</c:v>
                </c:pt>
                <c:pt idx="1">
                  <c:v>Donor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Sheet1!$C$95:$D$98</c:f>
              <c:strCache>
                <c:ptCount val="4"/>
                <c:pt idx="0">
                  <c:v>HR Capacity</c:v>
                </c:pt>
                <c:pt idx="1">
                  <c:v>Programme Costs</c:v>
                </c:pt>
                <c:pt idx="2">
                  <c:v>Materials Development</c:v>
                </c:pt>
                <c:pt idx="3">
                  <c:v>Equipment &amp; Operations</c:v>
                </c:pt>
              </c:strCache>
            </c:strRef>
          </c:cat>
          <c:val>
            <c:numRef>
              <c:f>Sheet1!$E$95:$E$98</c:f>
              <c:numCache>
                <c:formatCode>_-* #\ ##0.00_-;\-* #\ ##0.00_-;_-* "-"??_-;_-@_-</c:formatCode>
                <c:ptCount val="4"/>
                <c:pt idx="0">
                  <c:v>38700</c:v>
                </c:pt>
                <c:pt idx="1">
                  <c:v>561000</c:v>
                </c:pt>
                <c:pt idx="2">
                  <c:v>41000</c:v>
                </c:pt>
                <c:pt idx="3">
                  <c:v>420500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8-1344-8CB9-842064C59829}"/>
            </c:ext>
          </c:extLst>
        </c:ser>
        <c:ser>
          <c:idx val="1"/>
          <c:order val="1"/>
          <c:tx>
            <c:strRef>
              <c:f>Sheet1!$F$93:$F$94</c:f>
              <c:strCache>
                <c:ptCount val="2"/>
                <c:pt idx="0">
                  <c:v>20xx</c:v>
                </c:pt>
                <c:pt idx="1">
                  <c:v>XXX Contribution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Sheet1!$C$95:$D$98</c:f>
              <c:strCache>
                <c:ptCount val="4"/>
                <c:pt idx="0">
                  <c:v>HR Capacity</c:v>
                </c:pt>
                <c:pt idx="1">
                  <c:v>Programme Costs</c:v>
                </c:pt>
                <c:pt idx="2">
                  <c:v>Materials Development</c:v>
                </c:pt>
                <c:pt idx="3">
                  <c:v>Equipment &amp; Operations</c:v>
                </c:pt>
              </c:strCache>
            </c:strRef>
          </c:cat>
          <c:val>
            <c:numRef>
              <c:f>Sheet1!$F$95:$F$98</c:f>
              <c:numCache>
                <c:formatCode>_-* #\ ##0.00_-;\-* #\ ##0.00_-;_-* "-"??_-;_-@_-</c:formatCode>
                <c:ptCount val="4"/>
                <c:pt idx="0">
                  <c:v>6800</c:v>
                </c:pt>
                <c:pt idx="1">
                  <c:v>15000</c:v>
                </c:pt>
                <c:pt idx="2">
                  <c:v>34200</c:v>
                </c:pt>
                <c:pt idx="3">
                  <c:v>66300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08-1344-8CB9-842064C59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17072400"/>
        <c:axId val="1318730048"/>
        <c:axId val="0"/>
      </c:bar3DChart>
      <c:catAx>
        <c:axId val="131707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730048"/>
        <c:crosses val="autoZero"/>
        <c:auto val="1"/>
        <c:lblAlgn val="ctr"/>
        <c:lblOffset val="100"/>
        <c:noMultiLvlLbl val="0"/>
      </c:catAx>
      <c:valAx>
        <c:axId val="131873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707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209549</xdr:colOff>
      <xdr:row>72</xdr:row>
      <xdr:rowOff>179212</xdr:rowOff>
    </xdr:from>
    <xdr:to>
      <xdr:col>5</xdr:col>
      <xdr:colOff>565150</xdr:colOff>
      <xdr:row>88</xdr:row>
      <xdr:rowOff>62859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882520</xdr:colOff>
      <xdr:row>73</xdr:row>
      <xdr:rowOff>0</xdr:rowOff>
    </xdr:from>
    <xdr:to>
      <xdr:col>8</xdr:col>
      <xdr:colOff>831849</xdr:colOff>
      <xdr:row>88</xdr:row>
      <xdr:rowOff>88900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92812</xdr:colOff>
      <xdr:row>73</xdr:row>
      <xdr:rowOff>11417</xdr:rowOff>
    </xdr:from>
    <xdr:to>
      <xdr:col>12</xdr:col>
      <xdr:colOff>38099</xdr:colOff>
      <xdr:row>88</xdr:row>
      <xdr:rowOff>101600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1070758</xdr:colOff>
      <xdr:row>90</xdr:row>
      <xdr:rowOff>167211</xdr:rowOff>
    </xdr:from>
    <xdr:to>
      <xdr:col>12</xdr:col>
      <xdr:colOff>203200</xdr:colOff>
      <xdr:row>104</xdr:row>
      <xdr:rowOff>127002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1099EFC-4C48-1043-BCB9-FA930B666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817525</xdr:colOff>
      <xdr:row>90</xdr:row>
      <xdr:rowOff>165100</xdr:rowOff>
    </xdr:from>
    <xdr:to>
      <xdr:col>8</xdr:col>
      <xdr:colOff>965198</xdr:colOff>
      <xdr:row>104</xdr:row>
      <xdr:rowOff>169236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A9E912D-73F2-C841-B845-B2A8DFAA8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824761</xdr:colOff>
      <xdr:row>90</xdr:row>
      <xdr:rowOff>165100</xdr:rowOff>
    </xdr:from>
    <xdr:to>
      <xdr:col>5</xdr:col>
      <xdr:colOff>732909</xdr:colOff>
      <xdr:row>105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8625116-0DA9-F549-A19E-82C47AF03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05"/>
  <sheetViews>
    <sheetView showGridLines="0" tabSelected="1" zoomScaleNormal="100" workbookViewId="0">
      <selection activeCell="I89" sqref="I89"/>
    </sheetView>
  </sheetViews>
  <sheetFormatPr baseColWidth="10" defaultColWidth="11" defaultRowHeight="16"/>
  <cols>
    <col min="1" max="1" width="22.5" customWidth="1"/>
    <col min="3" max="3" width="16.6640625" customWidth="1"/>
    <col min="4" max="4" width="11.1640625" bestFit="1" customWidth="1"/>
    <col min="5" max="5" width="15.33203125" customWidth="1"/>
    <col min="6" max="6" width="16.5" bestFit="1" customWidth="1"/>
    <col min="7" max="7" width="15.83203125" customWidth="1"/>
    <col min="8" max="8" width="16.33203125" customWidth="1"/>
    <col min="9" max="9" width="15.1640625" customWidth="1"/>
    <col min="10" max="10" width="15.83203125" customWidth="1"/>
    <col min="11" max="11" width="14.33203125" customWidth="1"/>
    <col min="12" max="12" width="14.5" customWidth="1"/>
    <col min="13" max="13" width="12.1640625" customWidth="1"/>
  </cols>
  <sheetData>
    <row r="1" spans="2:13" ht="24">
      <c r="B1" s="104" t="s">
        <v>50</v>
      </c>
      <c r="C1" s="105"/>
      <c r="D1" s="105"/>
      <c r="E1" s="106"/>
      <c r="G1" s="3" t="s">
        <v>40</v>
      </c>
      <c r="H1" s="3"/>
    </row>
    <row r="2" spans="2:13">
      <c r="C2" t="s">
        <v>54</v>
      </c>
      <c r="D2" s="1"/>
      <c r="E2" s="2"/>
      <c r="G2" s="96" t="s">
        <v>55</v>
      </c>
      <c r="H2" s="97"/>
      <c r="I2" s="98">
        <v>8</v>
      </c>
      <c r="J2" s="99"/>
      <c r="K2" s="100">
        <v>10</v>
      </c>
    </row>
    <row r="3" spans="2:13">
      <c r="C3" s="4"/>
      <c r="D3" s="4"/>
      <c r="E3" s="4"/>
      <c r="F3" s="109" t="s">
        <v>44</v>
      </c>
      <c r="G3" s="109"/>
      <c r="H3" s="109" t="s">
        <v>45</v>
      </c>
      <c r="I3" s="109"/>
      <c r="J3" s="109" t="s">
        <v>46</v>
      </c>
      <c r="K3" s="109"/>
    </row>
    <row r="4" spans="2:13" ht="24">
      <c r="B4" s="110" t="s">
        <v>42</v>
      </c>
      <c r="C4" s="110"/>
      <c r="D4" s="101" t="s">
        <v>0</v>
      </c>
      <c r="E4" s="101" t="s">
        <v>43</v>
      </c>
      <c r="F4" s="101" t="s">
        <v>1</v>
      </c>
      <c r="G4" s="101" t="s">
        <v>41</v>
      </c>
      <c r="H4" s="101" t="s">
        <v>1</v>
      </c>
      <c r="I4" s="101" t="s">
        <v>41</v>
      </c>
      <c r="J4" s="101" t="s">
        <v>1</v>
      </c>
      <c r="K4" s="101" t="s">
        <v>41</v>
      </c>
    </row>
    <row r="5" spans="2:13" ht="19">
      <c r="B5" s="111" t="s">
        <v>58</v>
      </c>
      <c r="C5" s="111"/>
      <c r="D5" s="111"/>
      <c r="E5" s="4" t="s">
        <v>24</v>
      </c>
      <c r="F5" s="82"/>
      <c r="G5" s="82"/>
      <c r="H5" s="82"/>
      <c r="I5" s="82"/>
      <c r="J5" s="82"/>
      <c r="K5" s="5"/>
    </row>
    <row r="6" spans="2:13">
      <c r="B6" s="15" t="s">
        <v>47</v>
      </c>
      <c r="C6" s="15"/>
      <c r="D6" s="16">
        <v>1</v>
      </c>
      <c r="E6" s="13">
        <v>10000</v>
      </c>
      <c r="F6" s="85">
        <f>E6-G6</f>
        <v>8000</v>
      </c>
      <c r="G6" s="72">
        <v>2000</v>
      </c>
      <c r="H6" s="74">
        <f>(F6*I$2%)+F6</f>
        <v>8640</v>
      </c>
      <c r="I6" s="74">
        <f t="shared" ref="I6:I15" si="0">(G6*I$2%)+G6</f>
        <v>2160</v>
      </c>
      <c r="J6" s="74">
        <f>(H6*K$2%)+H6</f>
        <v>9504</v>
      </c>
      <c r="K6" s="89">
        <f t="shared" ref="K6:K15" si="1">(I6*K$2%)+I6</f>
        <v>2376</v>
      </c>
      <c r="M6" s="21"/>
    </row>
    <row r="7" spans="2:13">
      <c r="B7" s="15" t="s">
        <v>48</v>
      </c>
      <c r="C7" s="15"/>
      <c r="D7" s="16">
        <v>1</v>
      </c>
      <c r="E7" s="13">
        <v>9000</v>
      </c>
      <c r="F7" s="85">
        <f t="shared" ref="F7:F14" si="2">E7-G7</f>
        <v>6500</v>
      </c>
      <c r="G7" s="72">
        <v>2500</v>
      </c>
      <c r="H7" s="74">
        <f>(F7*I$2%)+F7</f>
        <v>7020</v>
      </c>
      <c r="I7" s="74">
        <f t="shared" si="0"/>
        <v>2700</v>
      </c>
      <c r="J7" s="74">
        <f t="shared" ref="J7:J14" si="3">(H7*K$2%)+H7</f>
        <v>7722</v>
      </c>
      <c r="K7" s="89">
        <f t="shared" si="1"/>
        <v>2970</v>
      </c>
    </row>
    <row r="8" spans="2:13">
      <c r="B8" s="15" t="s">
        <v>51</v>
      </c>
      <c r="C8" s="15"/>
      <c r="D8" s="16">
        <v>1</v>
      </c>
      <c r="E8" s="13">
        <v>8000</v>
      </c>
      <c r="F8" s="85">
        <f t="shared" si="2"/>
        <v>7000</v>
      </c>
      <c r="G8" s="72">
        <v>1000</v>
      </c>
      <c r="H8" s="74">
        <f>(F8*I$2%)+F8</f>
        <v>7560</v>
      </c>
      <c r="I8" s="74">
        <f t="shared" si="0"/>
        <v>1080</v>
      </c>
      <c r="J8" s="74">
        <f t="shared" si="3"/>
        <v>8316</v>
      </c>
      <c r="K8" s="89">
        <f t="shared" si="1"/>
        <v>1188</v>
      </c>
    </row>
    <row r="9" spans="2:13">
      <c r="B9" s="15" t="s">
        <v>52</v>
      </c>
      <c r="C9" s="15"/>
      <c r="D9" s="16">
        <v>1</v>
      </c>
      <c r="E9" s="13">
        <v>7000</v>
      </c>
      <c r="F9" s="85">
        <f t="shared" si="2"/>
        <v>6250</v>
      </c>
      <c r="G9" s="72">
        <v>750</v>
      </c>
      <c r="H9" s="74">
        <f t="shared" ref="H9" si="4">(F9*I$2%)+F9-I9</f>
        <v>5940</v>
      </c>
      <c r="I9" s="74">
        <f t="shared" si="0"/>
        <v>810</v>
      </c>
      <c r="J9" s="74">
        <f t="shared" si="3"/>
        <v>6534</v>
      </c>
      <c r="K9" s="89">
        <f t="shared" si="1"/>
        <v>891</v>
      </c>
    </row>
    <row r="10" spans="2:13">
      <c r="B10" s="15" t="s">
        <v>59</v>
      </c>
      <c r="C10" s="15"/>
      <c r="D10" s="16">
        <v>1</v>
      </c>
      <c r="E10" s="13">
        <v>5000</v>
      </c>
      <c r="F10" s="85">
        <f t="shared" si="2"/>
        <v>4700</v>
      </c>
      <c r="G10" s="72">
        <v>300</v>
      </c>
      <c r="H10" s="74">
        <f t="shared" ref="H10:H14" si="5">(F10*I$2%)+F10</f>
        <v>5076</v>
      </c>
      <c r="I10" s="74">
        <f t="shared" si="0"/>
        <v>324</v>
      </c>
      <c r="J10" s="74">
        <f t="shared" si="3"/>
        <v>5583.6</v>
      </c>
      <c r="K10" s="89">
        <f t="shared" si="1"/>
        <v>356.4</v>
      </c>
    </row>
    <row r="11" spans="2:13">
      <c r="B11" s="15" t="s">
        <v>27</v>
      </c>
      <c r="C11" s="15"/>
      <c r="D11" s="16">
        <v>1</v>
      </c>
      <c r="E11" s="13">
        <v>3000</v>
      </c>
      <c r="F11" s="85">
        <f t="shared" si="2"/>
        <v>2900</v>
      </c>
      <c r="G11" s="72">
        <v>100</v>
      </c>
      <c r="H11" s="74">
        <f t="shared" si="5"/>
        <v>3132</v>
      </c>
      <c r="I11" s="74">
        <f t="shared" si="0"/>
        <v>108</v>
      </c>
      <c r="J11" s="74">
        <f t="shared" si="3"/>
        <v>3445.2</v>
      </c>
      <c r="K11" s="89">
        <f t="shared" si="1"/>
        <v>118.8</v>
      </c>
    </row>
    <row r="12" spans="2:13">
      <c r="B12" s="15" t="s">
        <v>28</v>
      </c>
      <c r="C12" s="15"/>
      <c r="D12" s="16">
        <v>1</v>
      </c>
      <c r="E12" s="13">
        <v>2000</v>
      </c>
      <c r="F12" s="85">
        <f t="shared" si="2"/>
        <v>1925</v>
      </c>
      <c r="G12" s="72">
        <v>75</v>
      </c>
      <c r="H12" s="74">
        <f t="shared" si="5"/>
        <v>2079</v>
      </c>
      <c r="I12" s="74">
        <f t="shared" si="0"/>
        <v>81</v>
      </c>
      <c r="J12" s="74">
        <f t="shared" si="3"/>
        <v>2286.9</v>
      </c>
      <c r="K12" s="89">
        <f t="shared" si="1"/>
        <v>89.1</v>
      </c>
    </row>
    <row r="13" spans="2:13">
      <c r="B13" s="15" t="s">
        <v>49</v>
      </c>
      <c r="C13" s="15"/>
      <c r="D13" s="16">
        <v>1</v>
      </c>
      <c r="E13" s="13">
        <v>1000</v>
      </c>
      <c r="F13" s="85">
        <f t="shared" si="2"/>
        <v>950</v>
      </c>
      <c r="G13" s="72">
        <v>50</v>
      </c>
      <c r="H13" s="74">
        <f t="shared" si="5"/>
        <v>1026</v>
      </c>
      <c r="I13" s="74">
        <f t="shared" si="0"/>
        <v>54</v>
      </c>
      <c r="J13" s="74">
        <f t="shared" si="3"/>
        <v>1128.5999999999999</v>
      </c>
      <c r="K13" s="89">
        <f t="shared" si="1"/>
        <v>59.4</v>
      </c>
    </row>
    <row r="14" spans="2:13">
      <c r="B14" s="15" t="s">
        <v>29</v>
      </c>
      <c r="C14" s="15"/>
      <c r="D14" s="16">
        <v>1</v>
      </c>
      <c r="E14" s="13">
        <v>500</v>
      </c>
      <c r="F14" s="85">
        <f t="shared" si="2"/>
        <v>475</v>
      </c>
      <c r="G14" s="72">
        <v>25</v>
      </c>
      <c r="H14" s="74">
        <f t="shared" si="5"/>
        <v>513</v>
      </c>
      <c r="I14" s="74">
        <f t="shared" si="0"/>
        <v>27</v>
      </c>
      <c r="J14" s="74">
        <f t="shared" si="3"/>
        <v>564.29999999999995</v>
      </c>
      <c r="K14" s="89">
        <f t="shared" si="1"/>
        <v>29.7</v>
      </c>
    </row>
    <row r="15" spans="2:13">
      <c r="B15" s="20"/>
      <c r="C15" s="15"/>
      <c r="D15" s="16">
        <v>1</v>
      </c>
      <c r="E15" s="13"/>
      <c r="F15" s="85">
        <f t="shared" ref="F15" si="6">D15*E15</f>
        <v>0</v>
      </c>
      <c r="G15" s="72"/>
      <c r="H15" s="74">
        <f t="shared" ref="H15" si="7">(F15*I$2%)+F15</f>
        <v>0</v>
      </c>
      <c r="I15" s="74">
        <f t="shared" si="0"/>
        <v>0</v>
      </c>
      <c r="J15" s="74">
        <f t="shared" ref="J15" si="8">(H15*K$2%)+H15</f>
        <v>0</v>
      </c>
      <c r="K15" s="89">
        <f t="shared" si="1"/>
        <v>0</v>
      </c>
    </row>
    <row r="16" spans="2:13">
      <c r="D16" s="1"/>
      <c r="E16" s="95" t="s">
        <v>2</v>
      </c>
      <c r="F16" s="86">
        <f t="shared" ref="F16:K16" si="9">SUM(F5:F15)</f>
        <v>38700</v>
      </c>
      <c r="G16" s="86">
        <f t="shared" si="9"/>
        <v>6800</v>
      </c>
      <c r="H16" s="86">
        <f t="shared" si="9"/>
        <v>40986</v>
      </c>
      <c r="I16" s="86">
        <f t="shared" si="9"/>
        <v>7344</v>
      </c>
      <c r="J16" s="86">
        <f t="shared" si="9"/>
        <v>45084.6</v>
      </c>
      <c r="K16" s="86">
        <f t="shared" si="9"/>
        <v>8078.4</v>
      </c>
    </row>
    <row r="17" spans="2:11" ht="19">
      <c r="B17" s="111" t="s">
        <v>38</v>
      </c>
      <c r="C17" s="111"/>
      <c r="D17" s="111"/>
      <c r="E17" s="2"/>
      <c r="F17" s="82"/>
      <c r="G17" s="82"/>
      <c r="H17" s="82"/>
      <c r="I17" s="82"/>
      <c r="J17" s="87"/>
      <c r="K17" s="5"/>
    </row>
    <row r="18" spans="2:11" ht="19">
      <c r="B18" s="15" t="s">
        <v>35</v>
      </c>
      <c r="C18" s="17"/>
      <c r="D18" s="18">
        <v>12</v>
      </c>
      <c r="E18" s="19">
        <v>12000</v>
      </c>
      <c r="F18" s="85">
        <f t="shared" ref="F18:F23" si="10">D18*E18</f>
        <v>144000</v>
      </c>
      <c r="G18" s="88">
        <v>10000</v>
      </c>
      <c r="H18" s="74">
        <f>(F18*I$2%)+F18</f>
        <v>155520</v>
      </c>
      <c r="I18" s="74">
        <f t="shared" ref="I18" si="11">(G18*I$2%)+G18</f>
        <v>10800</v>
      </c>
      <c r="J18" s="74">
        <f>(H18*K$2%)+H18</f>
        <v>171072</v>
      </c>
      <c r="K18" s="89">
        <f t="shared" ref="K18" si="12">(I18*K$2%)+I18</f>
        <v>11880</v>
      </c>
    </row>
    <row r="19" spans="2:11" ht="19">
      <c r="B19" s="15" t="s">
        <v>36</v>
      </c>
      <c r="C19" s="17"/>
      <c r="D19" s="18">
        <v>1</v>
      </c>
      <c r="E19" s="19">
        <v>200000</v>
      </c>
      <c r="F19" s="85">
        <f t="shared" si="10"/>
        <v>200000</v>
      </c>
      <c r="G19" s="88">
        <v>1000</v>
      </c>
      <c r="H19" s="74">
        <f t="shared" ref="H19:H23" si="13">(F19*I$2%)+F19</f>
        <v>216000</v>
      </c>
      <c r="I19" s="74">
        <f t="shared" ref="I19:I24" si="14">(G19*I$2%)+G19</f>
        <v>1080</v>
      </c>
      <c r="J19" s="74">
        <f t="shared" ref="J19:J27" si="15">(H19*K$2%)+H19</f>
        <v>237600</v>
      </c>
      <c r="K19" s="89">
        <f t="shared" ref="K19:K23" si="16">(I19*K$2%)+I19</f>
        <v>1188</v>
      </c>
    </row>
    <row r="20" spans="2:11" ht="19">
      <c r="B20" s="15" t="s">
        <v>37</v>
      </c>
      <c r="C20" s="17"/>
      <c r="D20" s="18">
        <v>1</v>
      </c>
      <c r="E20" s="19">
        <v>100000</v>
      </c>
      <c r="F20" s="85">
        <f t="shared" si="10"/>
        <v>100000</v>
      </c>
      <c r="G20" s="88">
        <v>1000</v>
      </c>
      <c r="H20" s="74">
        <f t="shared" si="13"/>
        <v>108000</v>
      </c>
      <c r="I20" s="74">
        <f t="shared" si="14"/>
        <v>1080</v>
      </c>
      <c r="J20" s="74">
        <f t="shared" si="15"/>
        <v>118800</v>
      </c>
      <c r="K20" s="89">
        <f t="shared" si="16"/>
        <v>1188</v>
      </c>
    </row>
    <row r="21" spans="2:11" ht="19">
      <c r="B21" s="15" t="s">
        <v>22</v>
      </c>
      <c r="C21" s="17"/>
      <c r="D21" s="18">
        <v>1</v>
      </c>
      <c r="E21" s="19">
        <v>5000</v>
      </c>
      <c r="F21" s="85">
        <f t="shared" si="10"/>
        <v>5000</v>
      </c>
      <c r="G21" s="88">
        <v>1000</v>
      </c>
      <c r="H21" s="74">
        <f t="shared" si="13"/>
        <v>5400</v>
      </c>
      <c r="I21" s="74">
        <f t="shared" si="14"/>
        <v>1080</v>
      </c>
      <c r="J21" s="74">
        <f t="shared" si="15"/>
        <v>5940</v>
      </c>
      <c r="K21" s="89">
        <f t="shared" si="16"/>
        <v>1188</v>
      </c>
    </row>
    <row r="22" spans="2:11" ht="19">
      <c r="B22" s="15" t="s">
        <v>23</v>
      </c>
      <c r="C22" s="17"/>
      <c r="D22" s="18">
        <v>1</v>
      </c>
      <c r="E22" s="19">
        <v>100000</v>
      </c>
      <c r="F22" s="85">
        <f t="shared" si="10"/>
        <v>100000</v>
      </c>
      <c r="G22" s="88">
        <v>1000</v>
      </c>
      <c r="H22" s="74">
        <f t="shared" si="13"/>
        <v>108000</v>
      </c>
      <c r="I22" s="74">
        <f t="shared" si="14"/>
        <v>1080</v>
      </c>
      <c r="J22" s="74">
        <f t="shared" si="15"/>
        <v>118800</v>
      </c>
      <c r="K22" s="89">
        <f t="shared" si="16"/>
        <v>1188</v>
      </c>
    </row>
    <row r="23" spans="2:11" ht="19">
      <c r="B23" s="15" t="s">
        <v>4</v>
      </c>
      <c r="C23" s="17"/>
      <c r="D23" s="18">
        <v>1</v>
      </c>
      <c r="E23" s="19">
        <v>12000</v>
      </c>
      <c r="F23" s="85">
        <f t="shared" si="10"/>
        <v>12000</v>
      </c>
      <c r="G23" s="88">
        <v>1000</v>
      </c>
      <c r="H23" s="74">
        <f t="shared" si="13"/>
        <v>12960</v>
      </c>
      <c r="I23" s="74">
        <f t="shared" si="14"/>
        <v>1080</v>
      </c>
      <c r="J23" s="74">
        <f t="shared" si="15"/>
        <v>14256</v>
      </c>
      <c r="K23" s="89">
        <f t="shared" si="16"/>
        <v>1188</v>
      </c>
    </row>
    <row r="24" spans="2:11">
      <c r="C24" s="15"/>
      <c r="D24" s="16">
        <v>0</v>
      </c>
      <c r="E24" s="13"/>
      <c r="F24" s="85">
        <f t="shared" ref="F24:F27" si="17">D24*E24</f>
        <v>0</v>
      </c>
      <c r="G24" s="72"/>
      <c r="H24" s="74">
        <f t="shared" ref="H24:H27" si="18">(F24*I$2%)+F24-I24</f>
        <v>0</v>
      </c>
      <c r="I24" s="74">
        <f t="shared" si="14"/>
        <v>0</v>
      </c>
      <c r="J24" s="74">
        <f t="shared" si="15"/>
        <v>0</v>
      </c>
      <c r="K24" s="89">
        <f t="shared" ref="K24:K27" si="19">(I24*K$2%)+I24</f>
        <v>0</v>
      </c>
    </row>
    <row r="25" spans="2:11">
      <c r="C25" s="15"/>
      <c r="D25" s="16">
        <v>0</v>
      </c>
      <c r="E25" s="13"/>
      <c r="F25" s="85">
        <f t="shared" si="17"/>
        <v>0</v>
      </c>
      <c r="G25" s="72"/>
      <c r="H25" s="74">
        <f t="shared" si="18"/>
        <v>0</v>
      </c>
      <c r="I25" s="74">
        <f t="shared" ref="I25:I27" si="20">(G25*I$2%)+G25</f>
        <v>0</v>
      </c>
      <c r="J25" s="74">
        <f t="shared" si="15"/>
        <v>0</v>
      </c>
      <c r="K25" s="89">
        <f t="shared" si="19"/>
        <v>0</v>
      </c>
    </row>
    <row r="26" spans="2:11">
      <c r="C26" s="15"/>
      <c r="D26" s="16">
        <v>0</v>
      </c>
      <c r="E26" s="13"/>
      <c r="F26" s="85">
        <f t="shared" si="17"/>
        <v>0</v>
      </c>
      <c r="G26" s="72"/>
      <c r="H26" s="74">
        <f t="shared" si="18"/>
        <v>0</v>
      </c>
      <c r="I26" s="74">
        <f t="shared" si="20"/>
        <v>0</v>
      </c>
      <c r="J26" s="74">
        <f t="shared" si="15"/>
        <v>0</v>
      </c>
      <c r="K26" s="89">
        <f t="shared" si="19"/>
        <v>0</v>
      </c>
    </row>
    <row r="27" spans="2:11">
      <c r="B27" t="s">
        <v>39</v>
      </c>
      <c r="C27" s="15"/>
      <c r="D27" s="16"/>
      <c r="E27" s="13"/>
      <c r="F27" s="85">
        <f t="shared" si="17"/>
        <v>0</v>
      </c>
      <c r="G27" s="72"/>
      <c r="H27" s="74">
        <f t="shared" si="18"/>
        <v>0</v>
      </c>
      <c r="I27" s="74">
        <f t="shared" si="20"/>
        <v>0</v>
      </c>
      <c r="J27" s="74">
        <f t="shared" si="15"/>
        <v>0</v>
      </c>
      <c r="K27" s="89">
        <f t="shared" si="19"/>
        <v>0</v>
      </c>
    </row>
    <row r="28" spans="2:11">
      <c r="D28" s="1"/>
      <c r="E28" s="95" t="s">
        <v>2</v>
      </c>
      <c r="F28" s="86">
        <f>SUM(F17:F27)</f>
        <v>561000</v>
      </c>
      <c r="G28" s="86">
        <f>SUM(G17:G27)</f>
        <v>15000</v>
      </c>
      <c r="H28" s="86">
        <f>SUM(H17:H27)</f>
        <v>605880</v>
      </c>
      <c r="I28" s="86">
        <f>SUM(I17:I27)</f>
        <v>16200</v>
      </c>
      <c r="J28" s="86">
        <f>SUM(J16:J27)</f>
        <v>711552.6</v>
      </c>
      <c r="K28" s="92">
        <f>SUM(K17:K27)</f>
        <v>17820</v>
      </c>
    </row>
    <row r="29" spans="2:11" ht="19">
      <c r="B29" s="111" t="s">
        <v>5</v>
      </c>
      <c r="C29" s="111"/>
      <c r="D29" s="111"/>
      <c r="E29" s="2"/>
      <c r="F29" s="82"/>
      <c r="G29" s="82"/>
      <c r="H29" s="82"/>
      <c r="I29" s="82"/>
      <c r="J29" s="82"/>
      <c r="K29" s="5"/>
    </row>
    <row r="30" spans="2:11">
      <c r="B30" s="15" t="s">
        <v>6</v>
      </c>
      <c r="C30" s="15"/>
      <c r="D30" s="16"/>
      <c r="E30" s="13"/>
      <c r="F30" s="85">
        <f t="shared" ref="F30:F38" si="21">D30*E30</f>
        <v>0</v>
      </c>
      <c r="G30" s="72">
        <v>3400</v>
      </c>
      <c r="H30" s="74">
        <f>(F30*I$2%)+F30</f>
        <v>0</v>
      </c>
      <c r="I30" s="74">
        <f t="shared" ref="I30:I38" si="22">(G30*I$2%)+G30</f>
        <v>3672</v>
      </c>
      <c r="J30" s="74">
        <f>(H30*K$2%)+H30</f>
        <v>0</v>
      </c>
      <c r="K30" s="89">
        <f t="shared" ref="K30:K38" si="23">(I30*K$2%)+I30</f>
        <v>4039.2</v>
      </c>
    </row>
    <row r="31" spans="2:11">
      <c r="B31" s="15" t="s">
        <v>7</v>
      </c>
      <c r="C31" s="15"/>
      <c r="D31" s="16"/>
      <c r="E31" s="13">
        <v>100</v>
      </c>
      <c r="F31" s="85">
        <v>36000</v>
      </c>
      <c r="G31" s="72">
        <v>3500</v>
      </c>
      <c r="H31" s="74">
        <f t="shared" ref="H31:H38" si="24">(F31*I$2%)+F31</f>
        <v>38880</v>
      </c>
      <c r="I31" s="74">
        <f t="shared" si="22"/>
        <v>3780</v>
      </c>
      <c r="J31" s="74">
        <f t="shared" ref="J31:J38" si="25">(H31*K$2%)+H31</f>
        <v>42768</v>
      </c>
      <c r="K31" s="89">
        <f t="shared" si="23"/>
        <v>4158</v>
      </c>
    </row>
    <row r="32" spans="2:11">
      <c r="B32" s="15" t="s">
        <v>8</v>
      </c>
      <c r="C32" s="15"/>
      <c r="D32" s="16"/>
      <c r="E32" s="13"/>
      <c r="F32" s="85">
        <f t="shared" si="21"/>
        <v>0</v>
      </c>
      <c r="G32" s="72">
        <v>3600</v>
      </c>
      <c r="H32" s="74">
        <f t="shared" si="24"/>
        <v>0</v>
      </c>
      <c r="I32" s="74">
        <f t="shared" si="22"/>
        <v>3888</v>
      </c>
      <c r="J32" s="74">
        <f t="shared" si="25"/>
        <v>0</v>
      </c>
      <c r="K32" s="89">
        <f t="shared" si="23"/>
        <v>4276.8</v>
      </c>
    </row>
    <row r="33" spans="2:11">
      <c r="B33" s="15" t="s">
        <v>60</v>
      </c>
      <c r="C33" s="15"/>
      <c r="D33" s="16"/>
      <c r="E33" s="13">
        <v>5000</v>
      </c>
      <c r="F33" s="85">
        <v>5000</v>
      </c>
      <c r="G33" s="72">
        <v>3700</v>
      </c>
      <c r="H33" s="74">
        <f t="shared" si="24"/>
        <v>5400</v>
      </c>
      <c r="I33" s="74">
        <f t="shared" si="22"/>
        <v>3996</v>
      </c>
      <c r="J33" s="74">
        <f t="shared" si="25"/>
        <v>5940</v>
      </c>
      <c r="K33" s="89">
        <f t="shared" si="23"/>
        <v>4395.6000000000004</v>
      </c>
    </row>
    <row r="34" spans="2:11">
      <c r="B34" s="15" t="s">
        <v>3</v>
      </c>
      <c r="C34" s="15"/>
      <c r="D34" s="16"/>
      <c r="E34" s="13"/>
      <c r="F34" s="85">
        <f t="shared" si="21"/>
        <v>0</v>
      </c>
      <c r="G34" s="72">
        <v>3800</v>
      </c>
      <c r="H34" s="74">
        <f t="shared" si="24"/>
        <v>0</v>
      </c>
      <c r="I34" s="74">
        <f t="shared" si="22"/>
        <v>4104</v>
      </c>
      <c r="J34" s="74">
        <f t="shared" si="25"/>
        <v>0</v>
      </c>
      <c r="K34" s="89">
        <f t="shared" si="23"/>
        <v>4514.3999999999996</v>
      </c>
    </row>
    <row r="35" spans="2:11">
      <c r="B35" s="15"/>
      <c r="C35" s="15"/>
      <c r="D35" s="16"/>
      <c r="E35" s="13"/>
      <c r="F35" s="85">
        <f t="shared" si="21"/>
        <v>0</v>
      </c>
      <c r="G35" s="72">
        <v>3900</v>
      </c>
      <c r="H35" s="74">
        <f t="shared" si="24"/>
        <v>0</v>
      </c>
      <c r="I35" s="74">
        <f t="shared" si="22"/>
        <v>4212</v>
      </c>
      <c r="J35" s="74">
        <f t="shared" si="25"/>
        <v>0</v>
      </c>
      <c r="K35" s="89">
        <f t="shared" si="23"/>
        <v>4633.2</v>
      </c>
    </row>
    <row r="36" spans="2:11">
      <c r="B36" s="15"/>
      <c r="C36" s="15"/>
      <c r="D36" s="16"/>
      <c r="E36" s="13"/>
      <c r="F36" s="85">
        <f t="shared" si="21"/>
        <v>0</v>
      </c>
      <c r="G36" s="72">
        <v>4000</v>
      </c>
      <c r="H36" s="74">
        <f t="shared" si="24"/>
        <v>0</v>
      </c>
      <c r="I36" s="74">
        <f t="shared" si="22"/>
        <v>4320</v>
      </c>
      <c r="J36" s="74">
        <f t="shared" si="25"/>
        <v>0</v>
      </c>
      <c r="K36" s="89">
        <f t="shared" si="23"/>
        <v>4752</v>
      </c>
    </row>
    <row r="37" spans="2:11">
      <c r="B37" s="15"/>
      <c r="C37" s="15"/>
      <c r="D37" s="16"/>
      <c r="E37" s="13"/>
      <c r="F37" s="85">
        <f t="shared" si="21"/>
        <v>0</v>
      </c>
      <c r="G37" s="72">
        <v>4100</v>
      </c>
      <c r="H37" s="74">
        <f t="shared" si="24"/>
        <v>0</v>
      </c>
      <c r="I37" s="74">
        <f t="shared" si="22"/>
        <v>4428</v>
      </c>
      <c r="J37" s="74">
        <f t="shared" si="25"/>
        <v>0</v>
      </c>
      <c r="K37" s="89">
        <f t="shared" si="23"/>
        <v>4870.8</v>
      </c>
    </row>
    <row r="38" spans="2:11">
      <c r="B38" s="15"/>
      <c r="C38" s="15"/>
      <c r="D38" s="16"/>
      <c r="E38" s="13"/>
      <c r="F38" s="85">
        <f t="shared" si="21"/>
        <v>0</v>
      </c>
      <c r="G38" s="72">
        <v>4200</v>
      </c>
      <c r="H38" s="74">
        <f t="shared" si="24"/>
        <v>0</v>
      </c>
      <c r="I38" s="74">
        <f t="shared" si="22"/>
        <v>4536</v>
      </c>
      <c r="J38" s="74">
        <f t="shared" si="25"/>
        <v>0</v>
      </c>
      <c r="K38" s="89">
        <f t="shared" si="23"/>
        <v>4989.6000000000004</v>
      </c>
    </row>
    <row r="39" spans="2:11">
      <c r="D39" s="1"/>
      <c r="E39" s="95" t="s">
        <v>2</v>
      </c>
      <c r="F39" s="86">
        <f t="shared" ref="F39:K39" si="26">SUM(F29:F38)</f>
        <v>41000</v>
      </c>
      <c r="G39" s="86">
        <f t="shared" si="26"/>
        <v>34200</v>
      </c>
      <c r="H39" s="86">
        <f t="shared" si="26"/>
        <v>44280</v>
      </c>
      <c r="I39" s="86">
        <f t="shared" si="26"/>
        <v>36936</v>
      </c>
      <c r="J39" s="86">
        <f t="shared" si="26"/>
        <v>48708</v>
      </c>
      <c r="K39" s="92">
        <f t="shared" si="26"/>
        <v>40629.599999999999</v>
      </c>
    </row>
    <row r="40" spans="2:11" ht="19">
      <c r="B40" s="111" t="s">
        <v>9</v>
      </c>
      <c r="C40" s="111"/>
      <c r="D40" s="111"/>
      <c r="F40" s="82"/>
      <c r="G40" s="82"/>
      <c r="H40" s="82"/>
      <c r="I40" s="82"/>
      <c r="J40" s="82"/>
      <c r="K40" s="5"/>
    </row>
    <row r="41" spans="2:11">
      <c r="B41" s="15" t="s">
        <v>21</v>
      </c>
      <c r="C41" s="15"/>
      <c r="D41" s="16">
        <v>1</v>
      </c>
      <c r="E41" s="14">
        <v>2000</v>
      </c>
      <c r="F41" s="85">
        <f t="shared" ref="F41:F50" si="27">D41*E41</f>
        <v>2000</v>
      </c>
      <c r="G41" s="72">
        <v>4300</v>
      </c>
      <c r="H41" s="74">
        <f>(F41*I$2%)+F41</f>
        <v>2160</v>
      </c>
      <c r="I41" s="74">
        <f t="shared" ref="I41:I54" si="28">(G41*I$2%)+G41</f>
        <v>4644</v>
      </c>
      <c r="J41" s="74">
        <f>(H41*K$2%)+H41</f>
        <v>2376</v>
      </c>
      <c r="K41" s="89">
        <f t="shared" ref="K41:K54" si="29">(I41*K$2%)+I41</f>
        <v>5108.3999999999996</v>
      </c>
    </row>
    <row r="42" spans="2:11">
      <c r="B42" s="15" t="s">
        <v>10</v>
      </c>
      <c r="C42" s="15"/>
      <c r="D42" s="16"/>
      <c r="E42" s="14"/>
      <c r="F42" s="85">
        <f t="shared" si="27"/>
        <v>0</v>
      </c>
      <c r="G42" s="72">
        <v>4400</v>
      </c>
      <c r="H42" s="74">
        <f t="shared" ref="H42:H54" si="30">(F42*I$2%)+F42</f>
        <v>0</v>
      </c>
      <c r="I42" s="74">
        <f t="shared" si="28"/>
        <v>4752</v>
      </c>
      <c r="J42" s="74">
        <f t="shared" ref="J42:J54" si="31">(H42*K$2%)+H42</f>
        <v>0</v>
      </c>
      <c r="K42" s="89">
        <f t="shared" si="29"/>
        <v>5227.2</v>
      </c>
    </row>
    <row r="43" spans="2:11">
      <c r="B43" s="15"/>
      <c r="C43" s="15" t="s">
        <v>11</v>
      </c>
      <c r="D43" s="16">
        <v>15</v>
      </c>
      <c r="E43" s="14">
        <v>800</v>
      </c>
      <c r="F43" s="85">
        <f t="shared" si="27"/>
        <v>12000</v>
      </c>
      <c r="G43" s="72">
        <v>4500</v>
      </c>
      <c r="H43" s="74">
        <f t="shared" si="30"/>
        <v>12960</v>
      </c>
      <c r="I43" s="74">
        <f t="shared" si="28"/>
        <v>4860</v>
      </c>
      <c r="J43" s="74">
        <f t="shared" si="31"/>
        <v>14256</v>
      </c>
      <c r="K43" s="89">
        <f t="shared" si="29"/>
        <v>5346</v>
      </c>
    </row>
    <row r="44" spans="2:11">
      <c r="B44" s="15"/>
      <c r="C44" s="15" t="s">
        <v>12</v>
      </c>
      <c r="D44" s="16"/>
      <c r="E44" s="14"/>
      <c r="F44" s="85">
        <f t="shared" si="27"/>
        <v>0</v>
      </c>
      <c r="G44" s="72">
        <v>2500</v>
      </c>
      <c r="H44" s="74">
        <f t="shared" si="30"/>
        <v>0</v>
      </c>
      <c r="I44" s="74">
        <f t="shared" si="28"/>
        <v>2700</v>
      </c>
      <c r="J44" s="74">
        <f t="shared" si="31"/>
        <v>0</v>
      </c>
      <c r="K44" s="89">
        <f t="shared" si="29"/>
        <v>2970</v>
      </c>
    </row>
    <row r="45" spans="2:11">
      <c r="B45" s="15"/>
      <c r="C45" s="15" t="s">
        <v>13</v>
      </c>
      <c r="D45" s="16">
        <v>19</v>
      </c>
      <c r="E45" s="14">
        <v>5000</v>
      </c>
      <c r="F45" s="85">
        <f t="shared" si="27"/>
        <v>95000</v>
      </c>
      <c r="G45" s="72">
        <v>4700</v>
      </c>
      <c r="H45" s="74">
        <f t="shared" si="30"/>
        <v>102600</v>
      </c>
      <c r="I45" s="74">
        <f t="shared" si="28"/>
        <v>5076</v>
      </c>
      <c r="J45" s="74">
        <f t="shared" si="31"/>
        <v>112860</v>
      </c>
      <c r="K45" s="89">
        <f t="shared" si="29"/>
        <v>5583.6</v>
      </c>
    </row>
    <row r="46" spans="2:11">
      <c r="B46" s="15"/>
      <c r="C46" s="15" t="s">
        <v>14</v>
      </c>
      <c r="D46" s="16"/>
      <c r="E46" s="14"/>
      <c r="F46" s="85">
        <f t="shared" si="27"/>
        <v>0</v>
      </c>
      <c r="G46" s="72">
        <v>4800</v>
      </c>
      <c r="H46" s="74">
        <f t="shared" si="30"/>
        <v>0</v>
      </c>
      <c r="I46" s="74">
        <f t="shared" si="28"/>
        <v>5184</v>
      </c>
      <c r="J46" s="74">
        <f t="shared" si="31"/>
        <v>0</v>
      </c>
      <c r="K46" s="89">
        <f t="shared" si="29"/>
        <v>5702.4</v>
      </c>
    </row>
    <row r="47" spans="2:11">
      <c r="B47" s="15" t="s">
        <v>15</v>
      </c>
      <c r="C47" s="15"/>
      <c r="D47" s="16">
        <v>1</v>
      </c>
      <c r="E47" s="14">
        <v>3500</v>
      </c>
      <c r="F47" s="85">
        <f t="shared" si="27"/>
        <v>3500</v>
      </c>
      <c r="G47" s="72">
        <v>4900</v>
      </c>
      <c r="H47" s="74">
        <f t="shared" si="30"/>
        <v>3780</v>
      </c>
      <c r="I47" s="74">
        <f t="shared" si="28"/>
        <v>5292</v>
      </c>
      <c r="J47" s="74">
        <f t="shared" si="31"/>
        <v>4158</v>
      </c>
      <c r="K47" s="89">
        <f t="shared" si="29"/>
        <v>5821.2</v>
      </c>
    </row>
    <row r="48" spans="2:11">
      <c r="B48" s="15" t="s">
        <v>16</v>
      </c>
      <c r="C48" s="15"/>
      <c r="D48" s="16">
        <v>1</v>
      </c>
      <c r="E48" s="14">
        <v>5000</v>
      </c>
      <c r="F48" s="85">
        <f t="shared" si="27"/>
        <v>5000</v>
      </c>
      <c r="G48" s="72">
        <v>5000</v>
      </c>
      <c r="H48" s="74">
        <f t="shared" si="30"/>
        <v>5400</v>
      </c>
      <c r="I48" s="74">
        <f t="shared" si="28"/>
        <v>5400</v>
      </c>
      <c r="J48" s="74">
        <f t="shared" si="31"/>
        <v>5940</v>
      </c>
      <c r="K48" s="89">
        <f t="shared" si="29"/>
        <v>5940</v>
      </c>
    </row>
    <row r="49" spans="2:14">
      <c r="B49" s="15" t="s">
        <v>30</v>
      </c>
      <c r="C49" s="15"/>
      <c r="D49" s="16">
        <v>2</v>
      </c>
      <c r="E49" s="14">
        <v>1500</v>
      </c>
      <c r="F49" s="85">
        <f t="shared" si="27"/>
        <v>3000</v>
      </c>
      <c r="G49" s="72">
        <v>5100</v>
      </c>
      <c r="H49" s="74">
        <f t="shared" si="30"/>
        <v>3240</v>
      </c>
      <c r="I49" s="74">
        <f t="shared" si="28"/>
        <v>5508</v>
      </c>
      <c r="J49" s="74">
        <f t="shared" si="31"/>
        <v>3564</v>
      </c>
      <c r="K49" s="89">
        <f t="shared" si="29"/>
        <v>6058.8</v>
      </c>
    </row>
    <row r="50" spans="2:14">
      <c r="B50" s="15" t="s">
        <v>31</v>
      </c>
      <c r="C50" s="15"/>
      <c r="D50" s="16">
        <v>0</v>
      </c>
      <c r="E50" s="14"/>
      <c r="F50" s="85">
        <f t="shared" si="27"/>
        <v>0</v>
      </c>
      <c r="G50" s="72">
        <v>5200</v>
      </c>
      <c r="H50" s="74">
        <f t="shared" si="30"/>
        <v>0</v>
      </c>
      <c r="I50" s="74">
        <f t="shared" si="28"/>
        <v>5616</v>
      </c>
      <c r="J50" s="74">
        <f t="shared" si="31"/>
        <v>0</v>
      </c>
      <c r="K50" s="89">
        <f t="shared" si="29"/>
        <v>6177.6</v>
      </c>
    </row>
    <row r="51" spans="2:14">
      <c r="B51" s="15" t="s">
        <v>53</v>
      </c>
      <c r="C51" s="15"/>
      <c r="D51" s="16"/>
      <c r="E51" s="14"/>
      <c r="F51" s="85">
        <f t="shared" ref="F51:F53" si="32">D51*E51</f>
        <v>0</v>
      </c>
      <c r="G51" s="72">
        <v>5200</v>
      </c>
      <c r="H51" s="74">
        <f t="shared" si="30"/>
        <v>0</v>
      </c>
      <c r="I51" s="74">
        <f t="shared" ref="I51:I53" si="33">(G51*I$2%)+G51</f>
        <v>5616</v>
      </c>
      <c r="J51" s="74">
        <f t="shared" si="31"/>
        <v>0</v>
      </c>
      <c r="K51" s="89">
        <f t="shared" ref="K51:K53" si="34">(I51*K$2%)+I51</f>
        <v>6177.6</v>
      </c>
    </row>
    <row r="52" spans="2:14">
      <c r="B52" s="15" t="s">
        <v>33</v>
      </c>
      <c r="C52" s="15"/>
      <c r="D52" s="16"/>
      <c r="E52" s="14"/>
      <c r="F52" s="85">
        <f t="shared" si="32"/>
        <v>0</v>
      </c>
      <c r="G52" s="72">
        <v>5200</v>
      </c>
      <c r="H52" s="74">
        <f t="shared" si="30"/>
        <v>0</v>
      </c>
      <c r="I52" s="74">
        <f t="shared" si="33"/>
        <v>5616</v>
      </c>
      <c r="J52" s="74">
        <f t="shared" si="31"/>
        <v>0</v>
      </c>
      <c r="K52" s="89">
        <f t="shared" si="34"/>
        <v>6177.6</v>
      </c>
    </row>
    <row r="53" spans="2:14">
      <c r="B53" s="15" t="s">
        <v>34</v>
      </c>
      <c r="C53" s="15"/>
      <c r="D53" s="16"/>
      <c r="E53" s="14"/>
      <c r="F53" s="85">
        <f t="shared" si="32"/>
        <v>0</v>
      </c>
      <c r="G53" s="72">
        <v>5200</v>
      </c>
      <c r="H53" s="74">
        <f t="shared" si="30"/>
        <v>0</v>
      </c>
      <c r="I53" s="74">
        <f t="shared" si="33"/>
        <v>5616</v>
      </c>
      <c r="J53" s="74">
        <f t="shared" si="31"/>
        <v>0</v>
      </c>
      <c r="K53" s="89">
        <f t="shared" si="34"/>
        <v>6177.6</v>
      </c>
    </row>
    <row r="54" spans="2:14">
      <c r="B54" s="15" t="s">
        <v>32</v>
      </c>
      <c r="C54" s="15"/>
      <c r="D54" s="16"/>
      <c r="E54" s="14">
        <v>300000</v>
      </c>
      <c r="F54" s="85">
        <v>300000</v>
      </c>
      <c r="G54" s="72">
        <v>5300</v>
      </c>
      <c r="H54" s="74">
        <f t="shared" si="30"/>
        <v>324000</v>
      </c>
      <c r="I54" s="74">
        <f t="shared" si="28"/>
        <v>5724</v>
      </c>
      <c r="J54" s="74">
        <f t="shared" si="31"/>
        <v>356400</v>
      </c>
      <c r="K54" s="89">
        <f t="shared" si="29"/>
        <v>6296.4</v>
      </c>
    </row>
    <row r="55" spans="2:14">
      <c r="B55" s="15"/>
      <c r="C55" s="15"/>
      <c r="D55" s="16"/>
      <c r="E55" s="14"/>
      <c r="F55" s="85"/>
      <c r="G55" s="72"/>
      <c r="H55" s="74"/>
      <c r="I55" s="74"/>
      <c r="J55" s="74"/>
      <c r="K55" s="89"/>
    </row>
    <row r="56" spans="2:14">
      <c r="C56" s="15"/>
      <c r="D56" s="16"/>
      <c r="E56" s="14"/>
      <c r="F56" s="85"/>
      <c r="G56" s="72"/>
      <c r="H56" s="74"/>
      <c r="I56" s="74"/>
      <c r="J56" s="74"/>
      <c r="K56" s="89"/>
    </row>
    <row r="57" spans="2:14">
      <c r="D57" s="1"/>
      <c r="E57" s="95" t="s">
        <v>2</v>
      </c>
      <c r="F57" s="86">
        <f t="shared" ref="F57:K57" si="35">SUM(F40:F54)</f>
        <v>420500</v>
      </c>
      <c r="G57" s="86">
        <f t="shared" si="35"/>
        <v>66300</v>
      </c>
      <c r="H57" s="86">
        <f t="shared" si="35"/>
        <v>454140</v>
      </c>
      <c r="I57" s="86">
        <f t="shared" si="35"/>
        <v>71604</v>
      </c>
      <c r="J57" s="86">
        <f t="shared" si="35"/>
        <v>499554</v>
      </c>
      <c r="K57" s="86">
        <f t="shared" si="35"/>
        <v>78764.399999999994</v>
      </c>
    </row>
    <row r="58" spans="2:14">
      <c r="B58" s="15" t="s">
        <v>56</v>
      </c>
      <c r="D58" s="78">
        <v>0.15</v>
      </c>
      <c r="E58" s="2"/>
      <c r="F58" s="74">
        <f>F59*D$58</f>
        <v>159180</v>
      </c>
      <c r="G58" s="74"/>
      <c r="H58" s="74">
        <f>H59*D$58</f>
        <v>171792.9</v>
      </c>
      <c r="I58" s="74"/>
      <c r="J58" s="74">
        <f>J59*D$58</f>
        <v>195734.88000000003</v>
      </c>
      <c r="K58" s="89"/>
    </row>
    <row r="59" spans="2:14" ht="19">
      <c r="B59" s="15"/>
      <c r="D59" s="73"/>
      <c r="E59" s="22" t="s">
        <v>2</v>
      </c>
      <c r="F59" s="81">
        <f>SUM(F57,F39,F28,F16,)</f>
        <v>1061200</v>
      </c>
      <c r="G59" s="77"/>
      <c r="H59" s="81">
        <f>SUM(H57,H39,H28,H16)</f>
        <v>1145286</v>
      </c>
      <c r="I59" s="77"/>
      <c r="J59" s="81">
        <f>SUM(J57,J39,J28,J16)</f>
        <v>1304899.2000000002</v>
      </c>
      <c r="K59" s="93"/>
    </row>
    <row r="60" spans="2:14" ht="20" thickBot="1">
      <c r="D60" s="1"/>
      <c r="E60" s="80" t="s">
        <v>17</v>
      </c>
      <c r="F60" s="76">
        <f>F59+F58</f>
        <v>1220380</v>
      </c>
      <c r="G60" s="75">
        <f>SUM(G57,G39,G28,G16)</f>
        <v>122300</v>
      </c>
      <c r="H60" s="76">
        <f>H59+H58</f>
        <v>1317078.8999999999</v>
      </c>
      <c r="I60" s="75">
        <f>SUM(I57,I39,I28,I16)</f>
        <v>132084</v>
      </c>
      <c r="J60" s="76">
        <f>J59+J58</f>
        <v>1500634.0800000003</v>
      </c>
      <c r="K60" s="94">
        <f>SUM(K57,K39,K28,K16)</f>
        <v>145292.4</v>
      </c>
      <c r="L60" s="9"/>
      <c r="M60" s="9"/>
    </row>
    <row r="61" spans="2:14" ht="17" thickTop="1">
      <c r="D61" s="1"/>
      <c r="E61" s="2"/>
      <c r="F61" s="82"/>
      <c r="G61" s="82"/>
      <c r="H61" s="82"/>
      <c r="I61" s="82"/>
      <c r="J61" s="82"/>
      <c r="K61" s="82"/>
    </row>
    <row r="62" spans="2:14">
      <c r="D62" s="1"/>
      <c r="E62" s="112" t="s">
        <v>44</v>
      </c>
      <c r="F62" s="112"/>
      <c r="H62" s="112" t="s">
        <v>44</v>
      </c>
      <c r="I62" s="112"/>
      <c r="K62" s="112" t="s">
        <v>44</v>
      </c>
      <c r="L62" s="112"/>
    </row>
    <row r="63" spans="2:14">
      <c r="B63" s="6" t="s">
        <v>18</v>
      </c>
      <c r="D63" s="1"/>
      <c r="E63" s="83" t="s">
        <v>1</v>
      </c>
      <c r="F63" s="83" t="s">
        <v>41</v>
      </c>
      <c r="H63" s="83" t="s">
        <v>1</v>
      </c>
      <c r="I63" s="83" t="s">
        <v>41</v>
      </c>
      <c r="K63" s="83" t="s">
        <v>1</v>
      </c>
      <c r="L63" s="84" t="s">
        <v>41</v>
      </c>
      <c r="N63" s="83"/>
    </row>
    <row r="64" spans="2:14">
      <c r="C64" s="108" t="str">
        <f>+B5</f>
        <v>HR /Capacity</v>
      </c>
      <c r="D64" s="108"/>
      <c r="E64" s="74">
        <f>+F16</f>
        <v>38700</v>
      </c>
      <c r="F64" s="74">
        <f>+G16</f>
        <v>6800</v>
      </c>
      <c r="G64" s="26" t="s">
        <v>19</v>
      </c>
      <c r="H64" s="74">
        <f>+H16</f>
        <v>40986</v>
      </c>
      <c r="I64" s="74">
        <f>+I16</f>
        <v>7344</v>
      </c>
      <c r="J64" s="26" t="s">
        <v>19</v>
      </c>
      <c r="K64" s="74">
        <f>+J16</f>
        <v>45084.6</v>
      </c>
      <c r="L64" s="74">
        <f>+K16</f>
        <v>8078.4</v>
      </c>
    </row>
    <row r="65" spans="3:12">
      <c r="C65" s="10" t="str">
        <f>+B17</f>
        <v xml:space="preserve">Programme Costs </v>
      </c>
      <c r="D65" s="1"/>
      <c r="E65" s="74">
        <f>+F28</f>
        <v>561000</v>
      </c>
      <c r="F65" s="74">
        <f>+G28</f>
        <v>15000</v>
      </c>
      <c r="G65" s="26" t="s">
        <v>26</v>
      </c>
      <c r="H65" s="74">
        <f>+H28</f>
        <v>605880</v>
      </c>
      <c r="I65" s="74">
        <f>+I28</f>
        <v>16200</v>
      </c>
      <c r="J65" s="26" t="s">
        <v>26</v>
      </c>
      <c r="K65" s="74">
        <f>+J28</f>
        <v>711552.6</v>
      </c>
      <c r="L65" s="74">
        <f>+K28</f>
        <v>17820</v>
      </c>
    </row>
    <row r="66" spans="3:12">
      <c r="C66" s="10" t="s">
        <v>5</v>
      </c>
      <c r="D66" s="1"/>
      <c r="E66" s="74">
        <f>+F39</f>
        <v>41000</v>
      </c>
      <c r="F66" s="74">
        <f>+G39</f>
        <v>34200</v>
      </c>
      <c r="G66" s="26" t="s">
        <v>5</v>
      </c>
      <c r="H66" s="74">
        <f>+H39</f>
        <v>44280</v>
      </c>
      <c r="I66" s="74">
        <f>+I39</f>
        <v>36936</v>
      </c>
      <c r="J66" s="26" t="s">
        <v>5</v>
      </c>
      <c r="K66" s="74">
        <f>+J39</f>
        <v>48708</v>
      </c>
      <c r="L66" s="74">
        <f>+K39</f>
        <v>40629.599999999999</v>
      </c>
    </row>
    <row r="67" spans="3:12">
      <c r="C67" s="10" t="str">
        <f>+B40</f>
        <v>Equipment &amp; Operations</v>
      </c>
      <c r="D67" s="1"/>
      <c r="E67" s="74">
        <f>+F57</f>
        <v>420500</v>
      </c>
      <c r="F67" s="74">
        <f>+G57</f>
        <v>66300</v>
      </c>
      <c r="G67" s="26" t="s">
        <v>9</v>
      </c>
      <c r="H67" s="74">
        <f>+H57</f>
        <v>454140</v>
      </c>
      <c r="I67" s="74">
        <f>+I57</f>
        <v>71604</v>
      </c>
      <c r="J67" s="26" t="s">
        <v>9</v>
      </c>
      <c r="K67" s="74">
        <f>+J57</f>
        <v>499554</v>
      </c>
      <c r="L67" s="74">
        <f>+K57</f>
        <v>78764.399999999994</v>
      </c>
    </row>
    <row r="68" spans="3:12">
      <c r="C68" s="10" t="s">
        <v>61</v>
      </c>
      <c r="D68" s="1"/>
      <c r="E68" s="74">
        <f>+F58</f>
        <v>159180</v>
      </c>
      <c r="F68" s="74"/>
      <c r="G68" s="7"/>
      <c r="H68" s="74">
        <f>+H58</f>
        <v>171792.9</v>
      </c>
      <c r="I68" s="74"/>
      <c r="J68" s="7"/>
      <c r="K68" s="74">
        <f>+J58</f>
        <v>195734.88000000003</v>
      </c>
      <c r="L68" s="91"/>
    </row>
    <row r="69" spans="3:12" ht="17" thickBot="1">
      <c r="D69" s="4" t="s">
        <v>17</v>
      </c>
      <c r="E69" s="79">
        <f>SUM(E64:E68)</f>
        <v>1220380</v>
      </c>
      <c r="F69" s="79">
        <f>SUM(F64:F67)</f>
        <v>122300</v>
      </c>
      <c r="G69" s="8"/>
      <c r="H69" s="79">
        <f>SUM(H64:H68)</f>
        <v>1317078.8999999999</v>
      </c>
      <c r="I69" s="79">
        <f>SUM(I64:I67)</f>
        <v>132084</v>
      </c>
      <c r="J69" s="8"/>
      <c r="K69" s="79">
        <f>SUM(K64:K68)</f>
        <v>1500634.08</v>
      </c>
      <c r="L69" s="90">
        <f>SUM(L64:L67)</f>
        <v>145292.4</v>
      </c>
    </row>
    <row r="70" spans="3:12" ht="17" thickTop="1">
      <c r="D70" s="1"/>
      <c r="E70" s="2"/>
    </row>
    <row r="72" spans="3:12" ht="24">
      <c r="C72" s="107" t="s">
        <v>20</v>
      </c>
      <c r="D72" s="113"/>
      <c r="E72" s="113"/>
      <c r="F72" s="113"/>
    </row>
    <row r="73" spans="3:12">
      <c r="D73" s="1"/>
      <c r="E73" s="2"/>
    </row>
    <row r="74" spans="3:12">
      <c r="D74" s="1"/>
      <c r="E74" s="2"/>
      <c r="H74" s="1"/>
    </row>
    <row r="75" spans="3:12">
      <c r="D75" s="1"/>
      <c r="E75" s="2"/>
      <c r="H75" s="10"/>
      <c r="I75" s="1"/>
    </row>
    <row r="76" spans="3:12">
      <c r="D76" s="1"/>
      <c r="E76" s="2"/>
      <c r="H76" s="10"/>
      <c r="I76" s="1"/>
    </row>
    <row r="77" spans="3:12">
      <c r="D77" s="1"/>
      <c r="E77" s="2"/>
      <c r="H77" s="10"/>
      <c r="I77" s="1"/>
    </row>
    <row r="78" spans="3:12">
      <c r="D78" s="1"/>
      <c r="E78" s="2"/>
    </row>
    <row r="79" spans="3:12">
      <c r="D79" s="1"/>
      <c r="E79" s="2"/>
    </row>
    <row r="80" spans="3:12">
      <c r="D80" s="1"/>
      <c r="E80" s="2"/>
    </row>
    <row r="81" spans="2:14">
      <c r="D81" s="1"/>
      <c r="E81" s="2"/>
    </row>
    <row r="82" spans="2:14">
      <c r="D82" s="1"/>
      <c r="E82" s="2"/>
    </row>
    <row r="83" spans="2:14">
      <c r="D83" s="1"/>
      <c r="E83" s="2"/>
    </row>
    <row r="84" spans="2:14">
      <c r="D84" s="1"/>
      <c r="E84" s="2"/>
    </row>
    <row r="85" spans="2:14">
      <c r="D85" s="1"/>
      <c r="E85" s="2"/>
    </row>
    <row r="86" spans="2:14">
      <c r="D86" s="1"/>
      <c r="E86" s="2"/>
    </row>
    <row r="87" spans="2:14">
      <c r="D87" s="1"/>
      <c r="E87" s="2"/>
    </row>
    <row r="88" spans="2:14">
      <c r="D88" s="1"/>
      <c r="E88" s="2"/>
    </row>
    <row r="89" spans="2:14" ht="24">
      <c r="B89" s="3"/>
      <c r="J89" s="24"/>
      <c r="K89" s="24"/>
      <c r="L89" s="24"/>
      <c r="M89" s="24"/>
      <c r="N89" s="24"/>
    </row>
    <row r="90" spans="2:14" ht="24">
      <c r="C90" s="107" t="s">
        <v>57</v>
      </c>
      <c r="D90" s="107"/>
      <c r="E90" s="107"/>
      <c r="F90" s="107"/>
      <c r="J90" s="24"/>
      <c r="K90" s="24"/>
      <c r="L90" s="24"/>
      <c r="M90" s="24"/>
      <c r="N90" s="24"/>
    </row>
    <row r="91" spans="2:14">
      <c r="B91" s="11"/>
      <c r="C91" s="24"/>
      <c r="D91" s="23"/>
      <c r="E91" s="22"/>
      <c r="F91" s="24"/>
      <c r="G91" s="24"/>
      <c r="H91" s="24"/>
      <c r="I91" s="24"/>
      <c r="J91" s="24"/>
      <c r="K91" s="24"/>
      <c r="L91" s="24"/>
      <c r="M91" s="24"/>
      <c r="N91" s="24"/>
    </row>
    <row r="92" spans="2:14">
      <c r="B92" s="11"/>
      <c r="C92" s="42"/>
      <c r="D92" s="43"/>
      <c r="E92" s="44"/>
      <c r="F92" s="45"/>
      <c r="G92" s="27"/>
      <c r="H92" s="27"/>
      <c r="I92" s="27"/>
      <c r="J92" s="27"/>
      <c r="K92" s="42"/>
      <c r="L92" s="61"/>
      <c r="M92" s="45"/>
      <c r="N92" s="24"/>
    </row>
    <row r="93" spans="2:14">
      <c r="B93" s="11"/>
      <c r="C93" s="30"/>
      <c r="D93" s="24"/>
      <c r="E93" s="22" t="str">
        <f>+F3</f>
        <v>20xx</v>
      </c>
      <c r="F93" s="41"/>
      <c r="G93" s="102"/>
      <c r="H93" s="103"/>
      <c r="I93" s="67" t="str">
        <f>+H3</f>
        <v>20xx (+ 8%)</v>
      </c>
      <c r="J93" s="59"/>
      <c r="K93" s="22"/>
      <c r="L93" s="22" t="str">
        <f>+J3</f>
        <v>20xx  (+10%)</v>
      </c>
      <c r="M93" s="60"/>
      <c r="N93" s="24"/>
    </row>
    <row r="94" spans="2:14" s="1" customFormat="1">
      <c r="B94" s="12"/>
      <c r="C94" s="38"/>
      <c r="D94" s="34"/>
      <c r="E94" s="39" t="s">
        <v>1</v>
      </c>
      <c r="F94" s="40" t="s">
        <v>41</v>
      </c>
      <c r="G94" s="54"/>
      <c r="H94" s="58"/>
      <c r="I94" s="28" t="s">
        <v>1</v>
      </c>
      <c r="J94" s="57" t="s">
        <v>41</v>
      </c>
      <c r="K94" s="68"/>
      <c r="L94" s="28" t="s">
        <v>1</v>
      </c>
      <c r="M94" s="29" t="s">
        <v>41</v>
      </c>
      <c r="N94" s="23"/>
    </row>
    <row r="95" spans="2:14">
      <c r="B95" s="11"/>
      <c r="C95" s="30"/>
      <c r="D95" s="46" t="s">
        <v>25</v>
      </c>
      <c r="E95" s="26">
        <f>+F16</f>
        <v>38700</v>
      </c>
      <c r="F95" s="51">
        <f>+G16</f>
        <v>6800</v>
      </c>
      <c r="G95" s="55"/>
      <c r="H95" s="47" t="s">
        <v>25</v>
      </c>
      <c r="I95" s="31">
        <f>+H16</f>
        <v>40986</v>
      </c>
      <c r="J95" s="31">
        <f>+I16</f>
        <v>7344</v>
      </c>
      <c r="K95" s="69" t="s">
        <v>25</v>
      </c>
      <c r="L95" s="26">
        <f>+J16</f>
        <v>45084.6</v>
      </c>
      <c r="M95" s="32">
        <f>+K16</f>
        <v>8078.4</v>
      </c>
      <c r="N95" s="24"/>
    </row>
    <row r="96" spans="2:14">
      <c r="B96" s="11"/>
      <c r="C96" s="30"/>
      <c r="D96" s="47" t="s">
        <v>26</v>
      </c>
      <c r="E96" s="26">
        <f>+F28</f>
        <v>561000</v>
      </c>
      <c r="F96" s="32">
        <f>+G28</f>
        <v>15000</v>
      </c>
      <c r="G96" s="56"/>
      <c r="H96" s="53" t="s">
        <v>26</v>
      </c>
      <c r="I96" s="31">
        <f>+H28</f>
        <v>605880</v>
      </c>
      <c r="J96" s="31">
        <f>+I28</f>
        <v>16200</v>
      </c>
      <c r="K96" s="69" t="s">
        <v>26</v>
      </c>
      <c r="L96" s="26">
        <f>+J28</f>
        <v>711552.6</v>
      </c>
      <c r="M96" s="32">
        <f>+K28</f>
        <v>17820</v>
      </c>
      <c r="N96" s="24"/>
    </row>
    <row r="97" spans="2:14">
      <c r="B97" s="11"/>
      <c r="C97" s="30"/>
      <c r="D97" s="47" t="s">
        <v>5</v>
      </c>
      <c r="E97" s="26">
        <f>+F39</f>
        <v>41000</v>
      </c>
      <c r="F97" s="52">
        <f>+G39</f>
        <v>34200</v>
      </c>
      <c r="G97" s="24"/>
      <c r="H97" s="25" t="s">
        <v>5</v>
      </c>
      <c r="I97" s="31">
        <f>+H39</f>
        <v>44280</v>
      </c>
      <c r="J97" s="31">
        <f>+I39</f>
        <v>36936</v>
      </c>
      <c r="K97" s="69" t="s">
        <v>5</v>
      </c>
      <c r="L97" s="64">
        <f>+J39</f>
        <v>48708</v>
      </c>
      <c r="M97" s="52">
        <f>+K39</f>
        <v>40629.599999999999</v>
      </c>
      <c r="N97" s="24"/>
    </row>
    <row r="98" spans="2:14">
      <c r="B98" s="11"/>
      <c r="C98" s="42"/>
      <c r="D98" s="48" t="s">
        <v>9</v>
      </c>
      <c r="E98" s="50">
        <f>+F57</f>
        <v>420500</v>
      </c>
      <c r="F98" s="49">
        <f>+G57</f>
        <v>66300</v>
      </c>
      <c r="G98" s="24"/>
      <c r="H98" s="62" t="s">
        <v>9</v>
      </c>
      <c r="I98" s="70">
        <f>+H57</f>
        <v>454140</v>
      </c>
      <c r="J98" s="63">
        <f>+I42</f>
        <v>4752</v>
      </c>
      <c r="K98" s="71" t="s">
        <v>9</v>
      </c>
      <c r="L98" s="50">
        <f>+J57</f>
        <v>499554</v>
      </c>
      <c r="M98" s="49">
        <f>+K57</f>
        <v>78764.399999999994</v>
      </c>
      <c r="N98" s="24"/>
    </row>
    <row r="99" spans="2:14">
      <c r="B99" s="11"/>
      <c r="C99" s="33"/>
      <c r="D99" s="34"/>
      <c r="E99" s="35"/>
      <c r="F99" s="36"/>
      <c r="G99" s="36"/>
      <c r="H99" s="36"/>
      <c r="I99" s="36"/>
      <c r="J99" s="36"/>
      <c r="K99" s="36"/>
      <c r="L99" s="36"/>
      <c r="M99" s="37"/>
      <c r="N99" s="24"/>
    </row>
    <row r="100" spans="2:14">
      <c r="B100" s="11"/>
      <c r="C100" s="24"/>
      <c r="D100" s="23"/>
      <c r="E100" s="22"/>
      <c r="F100" s="24"/>
      <c r="G100" s="24"/>
      <c r="H100" s="24"/>
      <c r="I100" s="24"/>
      <c r="J100" s="24"/>
    </row>
    <row r="101" spans="2:14">
      <c r="B101" s="11"/>
      <c r="C101" s="24"/>
      <c r="D101" s="23"/>
      <c r="E101" s="22"/>
      <c r="F101" s="24"/>
      <c r="G101" s="24"/>
      <c r="H101" s="24"/>
      <c r="I101" s="24"/>
      <c r="J101" s="24"/>
    </row>
    <row r="102" spans="2:14">
      <c r="B102" s="11"/>
      <c r="C102" s="20"/>
      <c r="D102" s="66"/>
      <c r="E102" s="65"/>
      <c r="F102" s="20"/>
      <c r="J102" s="20"/>
      <c r="L102" s="20"/>
    </row>
    <row r="103" spans="2:14">
      <c r="B103" s="11"/>
      <c r="D103" s="1"/>
      <c r="E103" s="2"/>
    </row>
    <row r="104" spans="2:14">
      <c r="B104" s="11"/>
      <c r="D104" s="1"/>
      <c r="E104" s="2"/>
    </row>
    <row r="105" spans="2:14">
      <c r="B105" s="11"/>
      <c r="D105" s="1"/>
      <c r="E105" s="2"/>
    </row>
  </sheetData>
  <mergeCells count="16">
    <mergeCell ref="J3:K3"/>
    <mergeCell ref="B40:D40"/>
    <mergeCell ref="E62:F62"/>
    <mergeCell ref="H62:I62"/>
    <mergeCell ref="C72:F72"/>
    <mergeCell ref="B17:D17"/>
    <mergeCell ref="B29:D29"/>
    <mergeCell ref="B5:D5"/>
    <mergeCell ref="K62:L62"/>
    <mergeCell ref="G93:H93"/>
    <mergeCell ref="B1:E1"/>
    <mergeCell ref="C90:F90"/>
    <mergeCell ref="C64:D64"/>
    <mergeCell ref="F3:G3"/>
    <mergeCell ref="H3:I3"/>
    <mergeCell ref="B4:C4"/>
  </mergeCells>
  <phoneticPr fontId="15" type="noConversion"/>
  <pageMargins left="0.75" right="0.75" top="1" bottom="1" header="0.5" footer="0.5"/>
  <pageSetup paperSize="9" orientation="portrait" horizontalDpi="4294967292" verticalDpi="4294967292"/>
  <ignoredErrors>
    <ignoredError sqref="H9 I6:I8 I10:I15 J6 I18:I23 I30:I38 I41:I54 J24:J27 J9 J7:J8 J10:J23 J28:J54" formula="1"/>
  </ignoredErrors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peter79@mweb.co.za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N Thuynsma</dc:creator>
  <cp:lastModifiedBy>Dr. HA Thuynsma</cp:lastModifiedBy>
  <cp:lastPrinted>2015-09-03T12:40:43Z</cp:lastPrinted>
  <dcterms:created xsi:type="dcterms:W3CDTF">2015-09-03T06:17:41Z</dcterms:created>
  <dcterms:modified xsi:type="dcterms:W3CDTF">2024-01-08T11:24:35Z</dcterms:modified>
</cp:coreProperties>
</file>