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n.thuynsma/Downloads/wetransfer_fund-development-e-book_2024-01-08_0951/"/>
    </mc:Choice>
  </mc:AlternateContent>
  <xr:revisionPtr revIDLastSave="0" documentId="13_ncr:1_{BC2C1D65-FBD1-AE4A-A2C6-4FD2B12CA5CA}" xr6:coauthVersionLast="47" xr6:coauthVersionMax="47" xr10:uidLastSave="{00000000-0000-0000-0000-000000000000}"/>
  <bookViews>
    <workbookView xWindow="0" yWindow="740" windowWidth="30240" windowHeight="18900" xr2:uid="{292181FD-A2F1-E64B-BF73-D391A195BABD}"/>
  </bookViews>
  <sheets>
    <sheet name="Forecasting Calculator" sheetId="1" r:id="rId1"/>
    <sheet name="Sheet1" sheetId="2" r:id="rId2"/>
  </sheets>
  <definedNames>
    <definedName name="_xlnm.Print_Area" localSheetId="0">'Forecasting Calculator'!$A$1:$G$166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6" i="1" l="1"/>
  <c r="B135" i="1"/>
  <c r="B134" i="1"/>
  <c r="B133" i="1"/>
  <c r="B132" i="1"/>
  <c r="B131" i="1"/>
  <c r="B130" i="1"/>
  <c r="B129" i="1"/>
  <c r="C125" i="1"/>
  <c r="E150" i="1"/>
  <c r="E124" i="1"/>
  <c r="F124" i="1"/>
  <c r="E123" i="1"/>
  <c r="F123" i="1"/>
  <c r="E122" i="1"/>
  <c r="F122" i="1"/>
  <c r="E121" i="1"/>
  <c r="F121" i="1"/>
  <c r="E120" i="1"/>
  <c r="F120" i="1"/>
  <c r="E119" i="1"/>
  <c r="F119" i="1"/>
  <c r="E118" i="1"/>
  <c r="F118" i="1"/>
  <c r="E117" i="1"/>
  <c r="F117" i="1"/>
  <c r="E116" i="1"/>
  <c r="F116" i="1"/>
  <c r="E115" i="1"/>
  <c r="F115" i="1"/>
  <c r="B114" i="1"/>
  <c r="C111" i="1"/>
  <c r="E149" i="1"/>
  <c r="E110" i="1"/>
  <c r="F110" i="1"/>
  <c r="E109" i="1"/>
  <c r="F109" i="1"/>
  <c r="E108" i="1"/>
  <c r="F108" i="1"/>
  <c r="E107" i="1"/>
  <c r="F107" i="1"/>
  <c r="E106" i="1"/>
  <c r="F106" i="1"/>
  <c r="E105" i="1"/>
  <c r="F105" i="1"/>
  <c r="E104" i="1"/>
  <c r="F104" i="1"/>
  <c r="E103" i="1"/>
  <c r="F103" i="1"/>
  <c r="E102" i="1"/>
  <c r="F102" i="1"/>
  <c r="E101" i="1"/>
  <c r="F101" i="1"/>
  <c r="B100" i="1"/>
  <c r="C97" i="1"/>
  <c r="E148" i="1"/>
  <c r="E96" i="1"/>
  <c r="F96" i="1"/>
  <c r="E95" i="1"/>
  <c r="F95" i="1"/>
  <c r="E94" i="1"/>
  <c r="F94" i="1"/>
  <c r="E93" i="1"/>
  <c r="F93" i="1"/>
  <c r="E92" i="1"/>
  <c r="F92" i="1"/>
  <c r="E91" i="1"/>
  <c r="F91" i="1"/>
  <c r="E90" i="1"/>
  <c r="F90" i="1"/>
  <c r="E89" i="1"/>
  <c r="F89" i="1"/>
  <c r="E88" i="1"/>
  <c r="F88" i="1"/>
  <c r="E87" i="1"/>
  <c r="F87" i="1"/>
  <c r="B86" i="1"/>
  <c r="C83" i="1"/>
  <c r="E147" i="1"/>
  <c r="E82" i="1"/>
  <c r="F82" i="1"/>
  <c r="E81" i="1"/>
  <c r="F81" i="1"/>
  <c r="E80" i="1"/>
  <c r="F80" i="1"/>
  <c r="E79" i="1"/>
  <c r="F79" i="1"/>
  <c r="E78" i="1"/>
  <c r="F78" i="1"/>
  <c r="E77" i="1"/>
  <c r="F77" i="1"/>
  <c r="E76" i="1"/>
  <c r="F76" i="1"/>
  <c r="E75" i="1"/>
  <c r="F75" i="1"/>
  <c r="E74" i="1"/>
  <c r="F74" i="1"/>
  <c r="E73" i="1"/>
  <c r="F73" i="1"/>
  <c r="B72" i="1"/>
  <c r="C69" i="1"/>
  <c r="E146" i="1"/>
  <c r="E68" i="1"/>
  <c r="F68" i="1"/>
  <c r="E67" i="1"/>
  <c r="F67" i="1"/>
  <c r="E66" i="1"/>
  <c r="F66" i="1"/>
  <c r="E65" i="1"/>
  <c r="F65" i="1"/>
  <c r="E64" i="1"/>
  <c r="F64" i="1"/>
  <c r="E63" i="1"/>
  <c r="F63" i="1"/>
  <c r="E62" i="1"/>
  <c r="F62" i="1"/>
  <c r="E61" i="1"/>
  <c r="F61" i="1"/>
  <c r="E60" i="1"/>
  <c r="F60" i="1"/>
  <c r="E59" i="1"/>
  <c r="F59" i="1"/>
  <c r="B58" i="1"/>
  <c r="C55" i="1"/>
  <c r="E145" i="1"/>
  <c r="E54" i="1"/>
  <c r="F54" i="1"/>
  <c r="E53" i="1"/>
  <c r="F53" i="1"/>
  <c r="E52" i="1"/>
  <c r="F52" i="1"/>
  <c r="E51" i="1"/>
  <c r="F51" i="1"/>
  <c r="E50" i="1"/>
  <c r="F50" i="1"/>
  <c r="E49" i="1"/>
  <c r="F49" i="1"/>
  <c r="E48" i="1"/>
  <c r="F48" i="1"/>
  <c r="E47" i="1"/>
  <c r="F47" i="1"/>
  <c r="E46" i="1"/>
  <c r="F46" i="1"/>
  <c r="E45" i="1"/>
  <c r="F45" i="1"/>
  <c r="B44" i="1"/>
  <c r="C41" i="1"/>
  <c r="E144" i="1"/>
  <c r="E40" i="1"/>
  <c r="F40" i="1"/>
  <c r="E39" i="1"/>
  <c r="F39" i="1"/>
  <c r="E38" i="1"/>
  <c r="F38" i="1"/>
  <c r="E37" i="1"/>
  <c r="F37" i="1"/>
  <c r="E36" i="1"/>
  <c r="F36" i="1"/>
  <c r="E35" i="1"/>
  <c r="F35" i="1"/>
  <c r="E34" i="1"/>
  <c r="F34" i="1"/>
  <c r="E33" i="1"/>
  <c r="F33" i="1"/>
  <c r="E32" i="1"/>
  <c r="F32" i="1"/>
  <c r="E31" i="1"/>
  <c r="F31" i="1"/>
  <c r="B30" i="1"/>
  <c r="C27" i="1"/>
  <c r="E143" i="1"/>
  <c r="E26" i="1"/>
  <c r="F26" i="1"/>
  <c r="E25" i="1"/>
  <c r="F25" i="1"/>
  <c r="E24" i="1"/>
  <c r="F24" i="1"/>
  <c r="E23" i="1"/>
  <c r="F23" i="1"/>
  <c r="E22" i="1"/>
  <c r="F22" i="1"/>
  <c r="E21" i="1"/>
  <c r="F21" i="1"/>
  <c r="E20" i="1"/>
  <c r="F20" i="1"/>
  <c r="E19" i="1"/>
  <c r="F19" i="1"/>
  <c r="E18" i="1"/>
  <c r="F18" i="1"/>
  <c r="E17" i="1"/>
  <c r="F17" i="1"/>
  <c r="B16" i="1"/>
  <c r="F69" i="1"/>
  <c r="F146" i="1"/>
  <c r="F83" i="1"/>
  <c r="F147" i="1"/>
  <c r="F97" i="1"/>
  <c r="F148" i="1"/>
  <c r="F111" i="1"/>
  <c r="F125" i="1"/>
  <c r="F27" i="1"/>
  <c r="F41" i="1"/>
  <c r="F55" i="1"/>
  <c r="C132" i="1"/>
  <c r="C134" i="1"/>
  <c r="C133" i="1"/>
  <c r="F145" i="1"/>
  <c r="C131" i="1"/>
  <c r="F144" i="1"/>
  <c r="C130" i="1"/>
  <c r="F150" i="1"/>
  <c r="C136" i="1"/>
  <c r="F143" i="1"/>
  <c r="C129" i="1"/>
  <c r="F149" i="1"/>
  <c r="C135" i="1"/>
  <c r="C137" i="1"/>
  <c r="D133" i="1"/>
  <c r="E133" i="1"/>
  <c r="D134" i="1"/>
  <c r="E134" i="1"/>
  <c r="D132" i="1"/>
  <c r="E132" i="1"/>
  <c r="D136" i="1"/>
  <c r="E136" i="1"/>
  <c r="D129" i="1"/>
  <c r="E129" i="1"/>
  <c r="D131" i="1"/>
  <c r="E131" i="1"/>
  <c r="D130" i="1"/>
  <c r="E130" i="1"/>
  <c r="D135" i="1"/>
  <c r="E1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Janine4</author>
  </authors>
  <commentList>
    <comment ref="C76" authorId="0" shapeId="0" xr:uid="{AE09C668-7278-4E3B-9136-B2E5EA3BA468}">
      <text>
        <r>
          <rPr>
            <b/>
            <sz val="9"/>
            <color rgb="FF000000"/>
            <rFont val="Tahoma"/>
            <family val="2"/>
          </rPr>
          <t>Janine4: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values below?</t>
        </r>
      </text>
    </comment>
    <comment ref="C105" authorId="0" shapeId="0" xr:uid="{04A1B8E0-0462-4F72-860E-089A40C0B88C}">
      <text>
        <r>
          <rPr>
            <b/>
            <sz val="9"/>
            <color rgb="FF000000"/>
            <rFont val="Tahoma"/>
            <family val="2"/>
          </rPr>
          <t>Janine4: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please check this value?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Values below?</t>
        </r>
      </text>
    </comment>
    <comment ref="C118" authorId="0" shapeId="0" xr:uid="{62D8A43E-E048-40E6-B9F3-A89572A9207B}">
      <text>
        <r>
          <rPr>
            <b/>
            <sz val="9"/>
            <color rgb="FF000000"/>
            <rFont val="Tahoma"/>
            <family val="2"/>
          </rPr>
          <t>Janine4: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values below?</t>
        </r>
      </text>
    </comment>
    <comment ref="B162" authorId="0" shapeId="0" xr:uid="{78D701AA-A2BA-4248-A49E-70763E098F9C}">
      <text>
        <r>
          <rPr>
            <b/>
            <sz val="9"/>
            <color indexed="81"/>
            <rFont val="Tahoma"/>
            <family val="2"/>
          </rPr>
          <t>Janine4:</t>
        </r>
        <r>
          <rPr>
            <sz val="9"/>
            <color indexed="81"/>
            <rFont val="Tahoma"/>
            <family val="2"/>
          </rPr>
          <t xml:space="preserve">
sentence is incomplete</t>
        </r>
      </text>
    </comment>
  </commentList>
</comments>
</file>

<file path=xl/sharedStrings.xml><?xml version="1.0" encoding="utf-8"?>
<sst xmlns="http://schemas.openxmlformats.org/spreadsheetml/2006/main" count="244" uniqueCount="90">
  <si>
    <t>Revenue Source Breakdown</t>
  </si>
  <si>
    <t>Total Revenue Expected</t>
  </si>
  <si>
    <t>Confidence?</t>
  </si>
  <si>
    <t>Total Forecasted</t>
  </si>
  <si>
    <t>Very Likely</t>
  </si>
  <si>
    <t>Elon Musk</t>
  </si>
  <si>
    <t>Fingers Crossed</t>
  </si>
  <si>
    <t>John Smith</t>
  </si>
  <si>
    <t>Maybe</t>
  </si>
  <si>
    <t>Guaranteed</t>
  </si>
  <si>
    <t>Total Revenue Forecasted </t>
  </si>
  <si>
    <t>Patrice Motsepe</t>
  </si>
  <si>
    <t>Revenue Categories in this tool</t>
  </si>
  <si>
    <t>Table 1</t>
  </si>
  <si>
    <t>Major Gifts</t>
  </si>
  <si>
    <t>Table 2</t>
  </si>
  <si>
    <t>Major Event</t>
  </si>
  <si>
    <t>Table 3</t>
  </si>
  <si>
    <t>Table 4</t>
  </si>
  <si>
    <t>Government</t>
  </si>
  <si>
    <t>Corporations</t>
  </si>
  <si>
    <t>Table 7</t>
  </si>
  <si>
    <t>Foundations</t>
  </si>
  <si>
    <t>Table 8</t>
  </si>
  <si>
    <t>Sponsorships</t>
  </si>
  <si>
    <t>Other Revenue</t>
  </si>
  <si>
    <t>Auction</t>
  </si>
  <si>
    <t>Sponsors to come</t>
  </si>
  <si>
    <t>Gala Revenue Source 5</t>
  </si>
  <si>
    <t>Gala Revenue Source 6</t>
  </si>
  <si>
    <t>Gala Revenue Source 7</t>
  </si>
  <si>
    <t>Gala Revenue Source 8</t>
  </si>
  <si>
    <t>Gala Revenue Source 9</t>
  </si>
  <si>
    <t>Gala Revenue Source 10</t>
  </si>
  <si>
    <t>Grant G</t>
  </si>
  <si>
    <t>Grant H</t>
  </si>
  <si>
    <t>Grant I</t>
  </si>
  <si>
    <t>Grant J</t>
  </si>
  <si>
    <t>Revenue Source 1</t>
  </si>
  <si>
    <t>Revenue Source 2</t>
  </si>
  <si>
    <t>Revenue Source 3</t>
  </si>
  <si>
    <t>Revenue Source 4</t>
  </si>
  <si>
    <t>Revenue Source 5</t>
  </si>
  <si>
    <t>Revenue Source 6</t>
  </si>
  <si>
    <t>Revenue Source 7</t>
  </si>
  <si>
    <t>Revenue Source 8</t>
  </si>
  <si>
    <t>Revenue Source 9</t>
  </si>
  <si>
    <t>Revenue Source 10</t>
  </si>
  <si>
    <t>Revenue Source Summary Table</t>
  </si>
  <si>
    <t>% of Total</t>
  </si>
  <si>
    <t>DHET</t>
  </si>
  <si>
    <t>SARS</t>
  </si>
  <si>
    <t>DTI</t>
  </si>
  <si>
    <t>SETA 1</t>
  </si>
  <si>
    <t>SETA 2</t>
  </si>
  <si>
    <t>SETA 3</t>
  </si>
  <si>
    <t xml:space="preserve"> Sponsorships</t>
  </si>
  <si>
    <t>Revenue Expected </t>
  </si>
  <si>
    <t>Forecast</t>
  </si>
  <si>
    <t>Ford Foundation</t>
  </si>
  <si>
    <t>Kellogg Foundation</t>
  </si>
  <si>
    <t>Fuchs Foundation</t>
  </si>
  <si>
    <t>Event Gifts</t>
  </si>
  <si>
    <t>University of Essex</t>
  </si>
  <si>
    <t>Cambridge University</t>
  </si>
  <si>
    <t>Bequest #2</t>
  </si>
  <si>
    <t>Bequest #1</t>
  </si>
  <si>
    <t>Bequest # 3</t>
  </si>
  <si>
    <t>No single source of revenue should be more than 50% of your total</t>
  </si>
  <si>
    <t>Honorary Graduate #1</t>
  </si>
  <si>
    <t>Friends of the Library</t>
  </si>
  <si>
    <t>Table 5</t>
  </si>
  <si>
    <t>Table 6</t>
  </si>
  <si>
    <t xml:space="preserve">Major Gift Donor </t>
  </si>
  <si>
    <t>Likely sponsor</t>
  </si>
  <si>
    <t>(Adjust by drop-down list)</t>
  </si>
  <si>
    <t>Sasol Oil</t>
  </si>
  <si>
    <t>Hollard Insurance</t>
  </si>
  <si>
    <t>J&amp;J Engineering</t>
  </si>
  <si>
    <t>Friend of xxx</t>
  </si>
  <si>
    <t>Partnerships</t>
  </si>
  <si>
    <t>Likelihood</t>
  </si>
  <si>
    <r>
      <rPr>
        <b/>
        <sz val="11"/>
        <color theme="1"/>
        <rFont val="Arial"/>
        <family val="2"/>
      </rPr>
      <t xml:space="preserve">Adapted from </t>
    </r>
    <r>
      <rPr>
        <b/>
        <i/>
        <sz val="11"/>
        <color theme="1"/>
        <rFont val="Arial"/>
        <family val="2"/>
      </rPr>
      <t>Keela.com</t>
    </r>
    <r>
      <rPr>
        <b/>
        <sz val="11"/>
        <color theme="1"/>
        <rFont val="Arial"/>
        <family val="2"/>
      </rPr>
      <t>'s Fundraising Forecaster</t>
    </r>
  </si>
  <si>
    <t>Fundraising Forecasting Worksheet</t>
  </si>
  <si>
    <t>Expected Revenue</t>
  </si>
  <si>
    <r>
      <rPr>
        <b/>
        <sz val="16"/>
        <color theme="1"/>
        <rFont val="Calibri (Body)"/>
      </rPr>
      <t>Only  Edit the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theme="0" tint="-0.14999847407452621"/>
        <rFont val="Calibri (Body)"/>
      </rPr>
      <t>greyed-out dat</t>
    </r>
    <r>
      <rPr>
        <b/>
        <sz val="16"/>
        <color theme="0" tint="-0.14999847407452621"/>
        <rFont val="Calibri"/>
        <family val="2"/>
        <scheme val="minor"/>
      </rPr>
      <t>a</t>
    </r>
    <r>
      <rPr>
        <b/>
        <sz val="16"/>
        <color theme="1"/>
        <rFont val="Calibri"/>
        <family val="2"/>
        <scheme val="minor"/>
      </rPr>
      <t xml:space="preserve"> .</t>
    </r>
  </si>
  <si>
    <t>This template is a modification of a forecasting worksheet designed by www.Keela.com, a Canadian company that specialises in developing worksheets, guides, and templates that help non-profits</t>
  </si>
  <si>
    <r>
      <t xml:space="preserve">Replace ONLY </t>
    </r>
    <r>
      <rPr>
        <sz val="12"/>
        <color theme="0" tint="-0.34998626667073579"/>
        <rFont val="Arial"/>
        <family val="2"/>
      </rPr>
      <t>the greyed-out data</t>
    </r>
    <r>
      <rPr>
        <sz val="12"/>
        <color theme="1"/>
        <rFont val="Arial"/>
        <family val="2"/>
      </rPr>
      <t xml:space="preserve">.  Categorise your income into the different tables for each category. In the confidence column cells, enter the amount expected </t>
    </r>
    <r>
      <rPr>
        <u/>
        <sz val="12"/>
        <color theme="1"/>
        <rFont val="Arial"/>
        <family val="2"/>
      </rPr>
      <t>and</t>
    </r>
    <r>
      <rPr>
        <sz val="12"/>
        <color theme="1"/>
        <rFont val="Arial"/>
        <family val="2"/>
      </rPr>
      <t xml:space="preserve"> your level of confidence that you will receive the funds.     The forecast is calculated based on this degree of confidence.  </t>
    </r>
  </si>
  <si>
    <r>
      <t xml:space="preserve">Confidence levels                           </t>
    </r>
    <r>
      <rPr>
        <sz val="11"/>
        <color theme="1"/>
        <rFont val="Arial"/>
        <family val="2"/>
      </rPr>
      <t xml:space="preserve"> (Click the drop-down lists to select levels)</t>
    </r>
  </si>
  <si>
    <t>Sponsors secured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</si>
</sst>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&quot;#,##0.00_);[Red]\(&quot;R&quot;#,##0.00\)"/>
    <numFmt numFmtId="44" formatCode="_(&quot;R&quot;* #,##0.00_);_(&quot;R&quot;* \(#,##0.00\);_(&quot;R&quot;* &quot;-&quot;??_);_(@_)"/>
    <numFmt numFmtId="164" formatCode="&quot;R&quot;#,##0.00"/>
  </numFmts>
  <fonts count="3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999999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8"/>
      <color theme="1"/>
      <name val="Arial"/>
      <family val="2"/>
    </font>
    <font>
      <sz val="14"/>
      <color rgb="FF000000"/>
      <name val="Arial"/>
      <family val="2"/>
    </font>
    <font>
      <b/>
      <sz val="12"/>
      <color rgb="FF00B05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sz val="12"/>
      <color theme="0" tint="-0.249977111117893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u/>
      <sz val="12"/>
      <color theme="1"/>
      <name val="Arial"/>
      <family val="2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Arial"/>
      <family val="2"/>
    </font>
    <font>
      <b/>
      <sz val="16"/>
      <color theme="1"/>
      <name val="Calibri (Body)"/>
    </font>
    <font>
      <b/>
      <sz val="16"/>
      <color theme="1"/>
      <name val="Calibri"/>
      <family val="2"/>
      <scheme val="minor"/>
    </font>
    <font>
      <b/>
      <sz val="16"/>
      <color theme="0" tint="-0.14999847407452621"/>
      <name val="Calibri (Body)"/>
    </font>
    <font>
      <b/>
      <sz val="16"/>
      <color theme="0" tint="-0.14999847407452621"/>
      <name val="Calibri"/>
      <family val="2"/>
      <scheme val="minor"/>
    </font>
    <font>
      <sz val="11"/>
      <color theme="0" tint="-0.3499862666707357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5" borderId="0" applyNumberFormat="0" applyBorder="0" applyAlignment="0" applyProtection="0"/>
    <xf numFmtId="0" fontId="1" fillId="6" borderId="0" applyNumberFormat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8" fontId="7" fillId="0" borderId="0" xfId="0" applyNumberFormat="1" applyFont="1"/>
    <xf numFmtId="0" fontId="7" fillId="0" borderId="0" xfId="0" applyFont="1"/>
    <xf numFmtId="9" fontId="7" fillId="0" borderId="0" xfId="0" applyNumberFormat="1" applyFont="1"/>
    <xf numFmtId="8" fontId="4" fillId="0" borderId="0" xfId="0" applyNumberFormat="1" applyFont="1"/>
    <xf numFmtId="0" fontId="9" fillId="0" borderId="0" xfId="0" applyFont="1"/>
    <xf numFmtId="9" fontId="10" fillId="0" borderId="0" xfId="2" applyFont="1" applyAlignment="1">
      <alignment horizontal="center"/>
    </xf>
    <xf numFmtId="164" fontId="4" fillId="0" borderId="2" xfId="1" applyNumberFormat="1" applyFont="1" applyBorder="1"/>
    <xf numFmtId="8" fontId="4" fillId="0" borderId="2" xfId="0" applyNumberFormat="1" applyFont="1" applyBorder="1"/>
    <xf numFmtId="8" fontId="2" fillId="0" borderId="2" xfId="0" applyNumberFormat="1" applyFont="1" applyBorder="1"/>
    <xf numFmtId="0" fontId="7" fillId="0" borderId="0" xfId="0" applyFont="1" applyAlignment="1">
      <alignment horizontal="right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9" fontId="7" fillId="3" borderId="7" xfId="0" applyNumberFormat="1" applyFont="1" applyFill="1" applyBorder="1" applyAlignment="1">
      <alignment horizontal="center"/>
    </xf>
    <xf numFmtId="9" fontId="7" fillId="4" borderId="7" xfId="0" applyNumberFormat="1" applyFont="1" applyFill="1" applyBorder="1" applyAlignment="1">
      <alignment horizontal="center"/>
    </xf>
    <xf numFmtId="0" fontId="11" fillId="0" borderId="1" xfId="0" applyFont="1" applyBorder="1"/>
    <xf numFmtId="0" fontId="4" fillId="0" borderId="1" xfId="0" applyFont="1" applyBorder="1"/>
    <xf numFmtId="0" fontId="4" fillId="0" borderId="9" xfId="0" applyFont="1" applyBorder="1"/>
    <xf numFmtId="0" fontId="12" fillId="0" borderId="1" xfId="0" applyFont="1" applyBorder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8" fontId="13" fillId="0" borderId="0" xfId="0" applyNumberFormat="1" applyFont="1"/>
    <xf numFmtId="0" fontId="16" fillId="0" borderId="0" xfId="0" applyFont="1"/>
    <xf numFmtId="0" fontId="17" fillId="0" borderId="0" xfId="0" applyFont="1"/>
    <xf numFmtId="0" fontId="7" fillId="7" borderId="9" xfId="0" applyFont="1" applyFill="1" applyBorder="1" applyAlignment="1">
      <alignment horizontal="center"/>
    </xf>
    <xf numFmtId="9" fontId="7" fillId="7" borderId="10" xfId="0" applyNumberFormat="1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9" fontId="7" fillId="8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0" fillId="0" borderId="0" xfId="0" applyFont="1"/>
    <xf numFmtId="164" fontId="18" fillId="0" borderId="0" xfId="0" applyNumberFormat="1" applyFont="1"/>
    <xf numFmtId="164" fontId="17" fillId="0" borderId="2" xfId="1" applyNumberFormat="1" applyFont="1" applyBorder="1"/>
    <xf numFmtId="0" fontId="18" fillId="0" borderId="0" xfId="0" applyFont="1" applyAlignment="1">
      <alignment horizontal="center"/>
    </xf>
    <xf numFmtId="164" fontId="17" fillId="0" borderId="2" xfId="0" applyNumberFormat="1" applyFont="1" applyBorder="1"/>
    <xf numFmtId="8" fontId="18" fillId="0" borderId="0" xfId="0" applyNumberFormat="1" applyFont="1"/>
    <xf numFmtId="8" fontId="21" fillId="0" borderId="0" xfId="0" applyNumberFormat="1" applyFont="1"/>
    <xf numFmtId="8" fontId="23" fillId="6" borderId="0" xfId="4" applyNumberFormat="1" applyFont="1"/>
    <xf numFmtId="0" fontId="23" fillId="6" borderId="0" xfId="4" applyFont="1"/>
    <xf numFmtId="164" fontId="23" fillId="6" borderId="0" xfId="4" applyNumberFormat="1" applyFont="1"/>
    <xf numFmtId="9" fontId="29" fillId="0" borderId="0" xfId="2" applyFont="1" applyAlignment="1">
      <alignment horizontal="center"/>
    </xf>
    <xf numFmtId="9" fontId="29" fillId="0" borderId="0" xfId="0" applyNumberFormat="1" applyFont="1" applyAlignment="1">
      <alignment horizontal="center"/>
    </xf>
    <xf numFmtId="0" fontId="24" fillId="0" borderId="0" xfId="0" applyFont="1"/>
    <xf numFmtId="0" fontId="17" fillId="0" borderId="2" xfId="0" applyFont="1" applyBorder="1"/>
    <xf numFmtId="0" fontId="0" fillId="0" borderId="2" xfId="0" applyBorder="1"/>
    <xf numFmtId="0" fontId="4" fillId="0" borderId="2" xfId="0" applyFont="1" applyBorder="1"/>
    <xf numFmtId="0" fontId="4" fillId="0" borderId="16" xfId="0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3" fillId="6" borderId="0" xfId="4" applyFont="1" applyAlignment="1">
      <alignment horizontal="center"/>
    </xf>
    <xf numFmtId="0" fontId="4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6" fillId="5" borderId="13" xfId="3" applyFont="1" applyBorder="1" applyAlignment="1">
      <alignment horizontal="center"/>
    </xf>
    <xf numFmtId="0" fontId="15" fillId="5" borderId="14" xfId="3" applyFont="1" applyBorder="1" applyAlignment="1">
      <alignment horizontal="center"/>
    </xf>
    <xf numFmtId="0" fontId="15" fillId="5" borderId="15" xfId="3" applyFont="1" applyBorder="1" applyAlignment="1">
      <alignment horizontal="center"/>
    </xf>
    <xf numFmtId="0" fontId="22" fillId="0" borderId="0" xfId="0" applyFont="1" applyAlignment="1">
      <alignment horizontal="left" wrapText="1"/>
    </xf>
    <xf numFmtId="0" fontId="0" fillId="0" borderId="0" xfId="0" quotePrefix="1" applyAlignment="1">
      <alignment horizontal="center" wrapText="1"/>
    </xf>
    <xf numFmtId="0" fontId="0" fillId="0" borderId="0" xfId="0" applyAlignment="1">
      <alignment horizontal="center" wrapText="1"/>
    </xf>
  </cellXfs>
  <cellStyles count="5">
    <cellStyle name="20% - Accent3" xfId="4" builtinId="38"/>
    <cellStyle name="Accent3" xfId="3" builtinId="37"/>
    <cellStyle name="Currency" xfId="1" builtinId="4"/>
    <cellStyle name="Normal" xfId="0" builtinId="0"/>
    <cellStyle name="Per 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sz="1800" b="1">
                <a:solidFill>
                  <a:schemeClr val="tx1"/>
                </a:solidFill>
              </a:rPr>
              <a:t>% Total Revenue Expected: 20xx</a:t>
            </a:r>
          </a:p>
        </c:rich>
      </c:tx>
      <c:layout>
        <c:manualLayout>
          <c:xMode val="edge"/>
          <c:yMode val="edge"/>
          <c:x val="3.4875272001256244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7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776853482635906E-2"/>
          <c:y val="0.15149307758331157"/>
          <c:w val="0.84366108082643521"/>
          <c:h val="0.74300249767166204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323850" h="577850"/>
              <a:bevelB w="641350"/>
              <a:contourClr>
                <a:srgbClr val="000000"/>
              </a:contourClr>
            </a:sp3d>
          </c:spPr>
          <c:explosion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323850" h="577850"/>
                <a:bevelB w="6413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98E6-0A4B-BDB4-3CA1829FEA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323850" h="577850"/>
                <a:bevelB w="6413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8E6-0A4B-BDB4-3CA1829FEA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323850" h="577850"/>
                <a:bevelB w="6413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8E6-0A4B-BDB4-3CA1829FEA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323850" h="577850"/>
                <a:bevelB w="6413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98E6-0A4B-BDB4-3CA1829FEAB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323850" h="577850"/>
                <a:bevelB w="6413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055-FC4D-9A61-A06306F8D2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323850" h="577850"/>
                <a:bevelB w="6413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8E6-0A4B-BDB4-3CA1829FEAB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323850" h="577850"/>
                <a:bevelB w="6413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98E6-0A4B-BDB4-3CA1829FEAB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323850" h="577850"/>
                <a:bevelB w="6413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8E6-0A4B-BDB4-3CA1829FEAB6}"/>
              </c:ext>
            </c:extLst>
          </c:dPt>
          <c:dLbls>
            <c:dLbl>
              <c:idx val="0"/>
              <c:layout>
                <c:manualLayout>
                  <c:x val="-0.14324579173189819"/>
                  <c:y val="-9.766033709088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E6-0A4B-BDB4-3CA1829FEAB6}"/>
                </c:ext>
              </c:extLst>
            </c:dLbl>
            <c:dLbl>
              <c:idx val="1"/>
              <c:layout>
                <c:manualLayout>
                  <c:x val="-4.8538592103235828E-2"/>
                  <c:y val="5.75068863611577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E6-0A4B-BDB4-3CA1829FEAB6}"/>
                </c:ext>
              </c:extLst>
            </c:dLbl>
            <c:dLbl>
              <c:idx val="2"/>
              <c:layout>
                <c:manualLayout>
                  <c:x val="0.27860235593649396"/>
                  <c:y val="-0.171359383638617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E6-0A4B-BDB4-3CA1829FEAB6}"/>
                </c:ext>
              </c:extLst>
            </c:dLbl>
            <c:dLbl>
              <c:idx val="3"/>
              <c:layout>
                <c:manualLayout>
                  <c:x val="-0.12833290227591049"/>
                  <c:y val="-3.6596074187409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E6-0A4B-BDB4-3CA1829FEAB6}"/>
                </c:ext>
              </c:extLst>
            </c:dLbl>
            <c:dLbl>
              <c:idx val="4"/>
              <c:layout>
                <c:manualLayout>
                  <c:x val="-0.15579988415397872"/>
                  <c:y val="-0.121561441950961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55-FC4D-9A61-A06306F8D2E9}"/>
                </c:ext>
              </c:extLst>
            </c:dLbl>
            <c:dLbl>
              <c:idx val="5"/>
              <c:layout>
                <c:manualLayout>
                  <c:x val="-0.16224846091029707"/>
                  <c:y val="-0.1088923022498590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E6-0A4B-BDB4-3CA1829FEAB6}"/>
                </c:ext>
              </c:extLst>
            </c:dLbl>
            <c:dLbl>
              <c:idx val="6"/>
              <c:layout>
                <c:manualLayout>
                  <c:x val="-0.103600093933388"/>
                  <c:y val="-0.204035215789463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E6-0A4B-BDB4-3CA1829FEAB6}"/>
                </c:ext>
              </c:extLst>
            </c:dLbl>
            <c:dLbl>
              <c:idx val="7"/>
              <c:layout>
                <c:manualLayout>
                  <c:x val="-3.6968571329185963E-3"/>
                  <c:y val="-8.72168526327574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E6-0A4B-BDB4-3CA1829FEA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'Forecasting Calculator'!$B$129:$B$136</c:f>
              <c:strCache>
                <c:ptCount val="8"/>
                <c:pt idx="0">
                  <c:v>Major Gifts</c:v>
                </c:pt>
                <c:pt idx="1">
                  <c:v>Event Gifts</c:v>
                </c:pt>
                <c:pt idx="2">
                  <c:v>Government</c:v>
                </c:pt>
                <c:pt idx="3">
                  <c:v>Corporations</c:v>
                </c:pt>
                <c:pt idx="4">
                  <c:v>Foundations</c:v>
                </c:pt>
                <c:pt idx="5">
                  <c:v>Sponsorships</c:v>
                </c:pt>
                <c:pt idx="6">
                  <c:v>Partnerships</c:v>
                </c:pt>
                <c:pt idx="7">
                  <c:v>Other Revenue</c:v>
                </c:pt>
              </c:strCache>
            </c:strRef>
          </c:cat>
          <c:val>
            <c:numRef>
              <c:f>'Forecasting Calculator'!$C$129:$C$136</c:f>
              <c:numCache>
                <c:formatCode>"R"#,##0.00_);[Red]\("R"#,##0.00\)</c:formatCode>
                <c:ptCount val="8"/>
                <c:pt idx="0">
                  <c:v>10149000</c:v>
                </c:pt>
                <c:pt idx="1">
                  <c:v>175000</c:v>
                </c:pt>
                <c:pt idx="2">
                  <c:v>53872500</c:v>
                </c:pt>
                <c:pt idx="3">
                  <c:v>1926000</c:v>
                </c:pt>
                <c:pt idx="4">
                  <c:v>11050000</c:v>
                </c:pt>
                <c:pt idx="5">
                  <c:v>310300</c:v>
                </c:pt>
                <c:pt idx="6">
                  <c:v>293550</c:v>
                </c:pt>
                <c:pt idx="7">
                  <c:v>828600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6-0A4B-BDB4-3CA1829FEAB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n-GB" b="1">
                <a:latin typeface="+mn-lt"/>
              </a:rPr>
              <a:t>Expected Income vs Actual</a:t>
            </a:r>
          </a:p>
        </c:rich>
      </c:tx>
      <c:layout>
        <c:manualLayout>
          <c:xMode val="edge"/>
          <c:yMode val="edge"/>
          <c:x val="0.19486312156185956"/>
          <c:y val="3.81860977055287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323704865833696E-2"/>
          <c:y val="0.21613718779858951"/>
          <c:w val="0.89884365688292622"/>
          <c:h val="0.746866869222868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'Forecasting Calculator'!$E$142</c:f>
              <c:strCache>
                <c:ptCount val="1"/>
                <c:pt idx="0">
                  <c:v>Forecast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numFmt formatCode="&quot;R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'Forecasting Calculator'!$D$143:$D$150</c:f>
              <c:strCache>
                <c:ptCount val="8"/>
                <c:pt idx="0">
                  <c:v>Major Gifts</c:v>
                </c:pt>
                <c:pt idx="1">
                  <c:v>Major Event</c:v>
                </c:pt>
                <c:pt idx="2">
                  <c:v>Government</c:v>
                </c:pt>
                <c:pt idx="3">
                  <c:v>Corporations</c:v>
                </c:pt>
                <c:pt idx="4">
                  <c:v>Foundations</c:v>
                </c:pt>
                <c:pt idx="5">
                  <c:v> Sponsorships</c:v>
                </c:pt>
                <c:pt idx="6">
                  <c:v>Other Revenue</c:v>
                </c:pt>
                <c:pt idx="7">
                  <c:v>Other Revenue</c:v>
                </c:pt>
              </c:strCache>
            </c:strRef>
          </c:cat>
          <c:val>
            <c:numRef>
              <c:f>'Forecasting Calculator'!$E$143:$E$150</c:f>
              <c:numCache>
                <c:formatCode>"R"#\ ##0.00</c:formatCode>
                <c:ptCount val="8"/>
                <c:pt idx="0">
                  <c:v>10474000</c:v>
                </c:pt>
                <c:pt idx="1">
                  <c:v>260000</c:v>
                </c:pt>
                <c:pt idx="2" formatCode="&quot;R&quot;#,##0.00_);[Red]\(&quot;R&quot;#,##0.00\)">
                  <c:v>54150000</c:v>
                </c:pt>
                <c:pt idx="3" formatCode="&quot;R&quot;#,##0.00_);[Red]\(&quot;R&quot;#,##0.00\)">
                  <c:v>2305100</c:v>
                </c:pt>
                <c:pt idx="4" formatCode="&quot;R&quot;#,##0.00_);[Red]\(&quot;R&quot;#,##0.00\)">
                  <c:v>14500000</c:v>
                </c:pt>
                <c:pt idx="5" formatCode="&quot;R&quot;#,##0.00_);[Red]\(&quot;R&quot;#,##0.00\)">
                  <c:v>1031500</c:v>
                </c:pt>
                <c:pt idx="6" formatCode="&quot;R&quot;#,##0.00_);[Red]\(&quot;R&quot;#,##0.00\)">
                  <c:v>348000</c:v>
                </c:pt>
                <c:pt idx="7" formatCode="&quot;R&quot;#,##0.00_);[Red]\(&quot;R&quot;#,##0.00\)">
                  <c:v>1112000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2-0645-9CD2-273DDA50C729}"/>
            </c:ext>
          </c:extLst>
        </c:ser>
        <c:ser>
          <c:idx val="1"/>
          <c:order val="1"/>
          <c:tx>
            <c:strRef>
              <c:f>'Forecasting Calculator'!$F$142</c:f>
              <c:strCache>
                <c:ptCount val="1"/>
                <c:pt idx="0">
                  <c:v>Expected Revenue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delete val="1"/>
          </c:dLbls>
          <c:cat>
            <c:strRef>
              <c:f>'Forecasting Calculator'!$D$143:$D$150</c:f>
              <c:strCache>
                <c:ptCount val="8"/>
                <c:pt idx="0">
                  <c:v>Major Gifts</c:v>
                </c:pt>
                <c:pt idx="1">
                  <c:v>Major Event</c:v>
                </c:pt>
                <c:pt idx="2">
                  <c:v>Government</c:v>
                </c:pt>
                <c:pt idx="3">
                  <c:v>Corporations</c:v>
                </c:pt>
                <c:pt idx="4">
                  <c:v>Foundations</c:v>
                </c:pt>
                <c:pt idx="5">
                  <c:v> Sponsorships</c:v>
                </c:pt>
                <c:pt idx="6">
                  <c:v>Other Revenue</c:v>
                </c:pt>
                <c:pt idx="7">
                  <c:v>Other Revenue</c:v>
                </c:pt>
              </c:strCache>
            </c:strRef>
          </c:cat>
          <c:val>
            <c:numRef>
              <c:f>'Forecasting Calculator'!$F$143:$F$150</c:f>
              <c:numCache>
                <c:formatCode>"R"#,##0.00_);[Red]\("R"#,##0.00\)</c:formatCode>
                <c:ptCount val="8"/>
                <c:pt idx="0">
                  <c:v>10149000</c:v>
                </c:pt>
                <c:pt idx="1">
                  <c:v>175000</c:v>
                </c:pt>
                <c:pt idx="2">
                  <c:v>53872500</c:v>
                </c:pt>
                <c:pt idx="3">
                  <c:v>1926000</c:v>
                </c:pt>
                <c:pt idx="4">
                  <c:v>11050000</c:v>
                </c:pt>
                <c:pt idx="5">
                  <c:v>310300</c:v>
                </c:pt>
                <c:pt idx="6">
                  <c:v>293550</c:v>
                </c:pt>
                <c:pt idx="7">
                  <c:v>828600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2-0645-9CD2-273DDA50C7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140833168"/>
        <c:axId val="44443567"/>
        <c:axId val="0"/>
      </c:bar3DChart>
      <c:catAx>
        <c:axId val="2140833168"/>
        <c:scaling>
          <c:orientation val="minMax"/>
        </c:scaling>
        <c:delete val="0"/>
        <c:axPos val="b"/>
        <c:numFmt formatCode="&quot;R&quot;#,##0.00_);\(&quot;R&quot;#,##0.0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43567"/>
        <c:crossesAt val="1000"/>
        <c:auto val="1"/>
        <c:lblAlgn val="ctr"/>
        <c:lblOffset val="100"/>
        <c:noMultiLvlLbl val="0"/>
      </c:catAx>
      <c:valAx>
        <c:axId val="44443567"/>
        <c:scaling>
          <c:logBase val="100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outerShdw blurRad="431800" dist="63500" dir="5400000" algn="ctr" rotWithShape="0">
                <a:schemeClr val="tx1">
                  <a:lumMod val="50000"/>
                  <a:lumOff val="50000"/>
                </a:schemeClr>
              </a:outerShdw>
            </a:effectLst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R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0833168"/>
        <c:crosses val="autoZero"/>
        <c:crossBetween val="between"/>
        <c:dispUnits>
          <c:builtInUnit val="hundredThousands"/>
          <c:dispUnitsLbl>
            <c:layout>
              <c:manualLayout>
                <c:xMode val="edge"/>
                <c:yMode val="edge"/>
                <c:x val="0.45410807224714156"/>
                <c:y val="0.13676417405282343"/>
              </c:manualLayout>
            </c:layout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138</xdr:row>
      <xdr:rowOff>59266</xdr:rowOff>
    </xdr:from>
    <xdr:to>
      <xdr:col>2</xdr:col>
      <xdr:colOff>1630617</xdr:colOff>
      <xdr:row>160</xdr:row>
      <xdr:rowOff>47037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0322D7-6B87-AE4B-954F-1810AB306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2205</xdr:colOff>
      <xdr:row>138</xdr:row>
      <xdr:rowOff>61602</xdr:rowOff>
    </xdr:from>
    <xdr:to>
      <xdr:col>7</xdr:col>
      <xdr:colOff>510919</xdr:colOff>
      <xdr:row>160</xdr:row>
      <xdr:rowOff>32440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23B35F-CA26-3B47-BAE7-05451791A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8E264-4F3C-EB43-823C-202561674F80}">
  <dimension ref="A1:R162"/>
  <sheetViews>
    <sheetView showGridLines="0" tabSelected="1" topLeftCell="A119" zoomScale="87" zoomScaleNormal="87" zoomScaleSheetLayoutView="81" workbookViewId="0">
      <selection activeCell="D106" sqref="D106"/>
    </sheetView>
  </sheetViews>
  <sheetFormatPr baseColWidth="10" defaultColWidth="11" defaultRowHeight="16" x14ac:dyDescent="0.2"/>
  <cols>
    <col min="1" max="1" width="13.1640625" customWidth="1"/>
    <col min="2" max="2" width="38.1640625" customWidth="1"/>
    <col min="3" max="3" width="26.1640625" customWidth="1"/>
    <col min="4" max="4" width="16.83203125" style="50" customWidth="1"/>
    <col min="5" max="5" width="14.1640625" customWidth="1"/>
    <col min="6" max="6" width="22" customWidth="1"/>
    <col min="7" max="7" width="17.33203125" bestFit="1" customWidth="1"/>
    <col min="8" max="8" width="16.6640625" customWidth="1"/>
    <col min="9" max="9" width="19.5" customWidth="1"/>
    <col min="10" max="10" width="17.6640625" customWidth="1"/>
    <col min="15" max="15" width="24.6640625" bestFit="1" customWidth="1"/>
    <col min="18" max="18" width="17.33203125" bestFit="1" customWidth="1"/>
  </cols>
  <sheetData>
    <row r="1" spans="1:18" ht="23" x14ac:dyDescent="0.25">
      <c r="A1" s="9" t="s">
        <v>83</v>
      </c>
    </row>
    <row r="2" spans="1:18" ht="17" thickBot="1" x14ac:dyDescent="0.25">
      <c r="A2" s="27" t="s">
        <v>82</v>
      </c>
    </row>
    <row r="3" spans="1:18" ht="83" customHeight="1" thickTop="1" thickBot="1" x14ac:dyDescent="0.25">
      <c r="A3" s="61" t="s">
        <v>87</v>
      </c>
      <c r="B3" s="62"/>
      <c r="C3" s="62"/>
      <c r="D3" s="62"/>
      <c r="E3" s="63"/>
    </row>
    <row r="4" spans="1:18" ht="22" thickTop="1" x14ac:dyDescent="0.25">
      <c r="A4" s="1"/>
      <c r="B4" s="64" t="s">
        <v>85</v>
      </c>
      <c r="C4" s="65"/>
      <c r="D4" s="66"/>
    </row>
    <row r="5" spans="1:18" x14ac:dyDescent="0.2">
      <c r="A5" s="1"/>
      <c r="B5" s="1"/>
      <c r="C5" s="1"/>
      <c r="D5" s="51"/>
      <c r="E5" s="6"/>
      <c r="F5" s="1"/>
      <c r="G5" s="1"/>
      <c r="H5" s="1"/>
    </row>
    <row r="6" spans="1:18" x14ac:dyDescent="0.2">
      <c r="A6" s="2" t="s">
        <v>12</v>
      </c>
      <c r="B6" s="1"/>
      <c r="C6" s="2"/>
      <c r="D6" s="51"/>
      <c r="E6" s="6"/>
      <c r="F6" s="1"/>
    </row>
    <row r="7" spans="1:18" ht="17" thickBot="1" x14ac:dyDescent="0.25">
      <c r="A7" s="14" t="s">
        <v>13</v>
      </c>
      <c r="B7" s="26" t="s">
        <v>14</v>
      </c>
      <c r="C7" s="1"/>
      <c r="G7" s="1"/>
      <c r="H7" s="1"/>
    </row>
    <row r="8" spans="1:18" ht="17" thickTop="1" x14ac:dyDescent="0.2">
      <c r="A8" s="14" t="s">
        <v>15</v>
      </c>
      <c r="B8" s="26" t="s">
        <v>62</v>
      </c>
      <c r="C8" s="58" t="s">
        <v>88</v>
      </c>
      <c r="D8" s="30" t="s">
        <v>9</v>
      </c>
      <c r="E8" s="31">
        <v>1</v>
      </c>
      <c r="G8" s="1"/>
      <c r="H8" s="1"/>
    </row>
    <row r="9" spans="1:18" x14ac:dyDescent="0.2">
      <c r="A9" s="14" t="s">
        <v>17</v>
      </c>
      <c r="B9" s="26" t="s">
        <v>19</v>
      </c>
      <c r="C9" s="59"/>
      <c r="D9" s="15" t="s">
        <v>4</v>
      </c>
      <c r="E9" s="17">
        <v>0.75</v>
      </c>
      <c r="G9" s="1"/>
      <c r="H9" s="1"/>
    </row>
    <row r="10" spans="1:18" x14ac:dyDescent="0.2">
      <c r="A10" s="14" t="s">
        <v>18</v>
      </c>
      <c r="B10" s="26" t="s">
        <v>20</v>
      </c>
      <c r="C10" s="59"/>
      <c r="D10" s="16" t="s">
        <v>8</v>
      </c>
      <c r="E10" s="18">
        <v>0.3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7" thickBot="1" x14ac:dyDescent="0.25">
      <c r="A11" s="14" t="s">
        <v>71</v>
      </c>
      <c r="B11" s="26" t="s">
        <v>22</v>
      </c>
      <c r="C11" s="60"/>
      <c r="D11" s="28" t="s">
        <v>6</v>
      </c>
      <c r="E11" s="29">
        <v>0.1</v>
      </c>
      <c r="F11" s="1"/>
      <c r="G11" s="1"/>
      <c r="H11" s="1"/>
      <c r="I11" s="1"/>
      <c r="J11" s="1"/>
      <c r="K11" s="1"/>
      <c r="L11" s="1"/>
      <c r="M11" s="1"/>
      <c r="N11" s="2"/>
      <c r="O11" s="1"/>
      <c r="P11" s="1"/>
      <c r="Q11" s="1"/>
      <c r="R11" s="1"/>
    </row>
    <row r="12" spans="1:18" ht="19" thickTop="1" x14ac:dyDescent="0.2">
      <c r="A12" s="14" t="s">
        <v>72</v>
      </c>
      <c r="B12" s="26" t="s">
        <v>24</v>
      </c>
      <c r="C12" s="1"/>
      <c r="D12" s="51"/>
      <c r="E12" s="6"/>
      <c r="F12" s="1"/>
      <c r="I12" s="1"/>
      <c r="J12" s="1"/>
      <c r="K12" s="1"/>
      <c r="L12" s="1"/>
      <c r="M12" s="1"/>
      <c r="N12" s="3"/>
      <c r="O12" s="1"/>
      <c r="P12" s="1"/>
      <c r="Q12" s="1"/>
      <c r="R12" s="1"/>
    </row>
    <row r="13" spans="1:18" x14ac:dyDescent="0.2">
      <c r="A13" s="14" t="s">
        <v>21</v>
      </c>
      <c r="B13" s="26" t="s">
        <v>80</v>
      </c>
      <c r="F13" s="1"/>
      <c r="G13" s="1"/>
      <c r="H13" s="1"/>
      <c r="I13" s="2"/>
      <c r="J13" s="2"/>
      <c r="K13" s="2"/>
      <c r="L13" s="2"/>
      <c r="M13" s="1"/>
      <c r="N13" s="2"/>
      <c r="O13" s="2"/>
      <c r="P13" s="2"/>
      <c r="Q13" s="2"/>
      <c r="R13" s="2"/>
    </row>
    <row r="14" spans="1:18" x14ac:dyDescent="0.2">
      <c r="A14" s="14" t="s">
        <v>23</v>
      </c>
      <c r="B14" s="26" t="s">
        <v>25</v>
      </c>
      <c r="C14" s="1"/>
      <c r="D14" s="51"/>
      <c r="E14" s="6"/>
      <c r="F14" s="1"/>
      <c r="G14" s="1"/>
      <c r="H14" s="1"/>
      <c r="I14" s="5"/>
      <c r="J14" s="6"/>
      <c r="K14" s="7"/>
      <c r="L14" s="5"/>
      <c r="M14" s="1"/>
      <c r="N14" s="4"/>
      <c r="O14" s="5"/>
      <c r="P14" s="6"/>
      <c r="Q14" s="7"/>
      <c r="R14" s="5"/>
    </row>
    <row r="15" spans="1:18" ht="29" x14ac:dyDescent="0.2">
      <c r="B15" s="3" t="s">
        <v>0</v>
      </c>
      <c r="C15" s="1"/>
      <c r="D15" s="52" t="s">
        <v>75</v>
      </c>
      <c r="E15" s="6"/>
      <c r="F15" s="1"/>
      <c r="H15" s="1"/>
      <c r="I15" s="1"/>
      <c r="J15" s="6"/>
      <c r="K15" s="7"/>
      <c r="L15" s="6"/>
      <c r="M15" s="1"/>
      <c r="N15" s="4"/>
      <c r="O15" s="1"/>
      <c r="P15" s="6"/>
      <c r="Q15" s="7"/>
      <c r="R15" s="6"/>
    </row>
    <row r="16" spans="1:18" x14ac:dyDescent="0.2">
      <c r="B16" s="19" t="str">
        <f>+B7</f>
        <v>Major Gifts</v>
      </c>
      <c r="C16" s="20" t="s">
        <v>1</v>
      </c>
      <c r="D16" s="53" t="s">
        <v>2</v>
      </c>
      <c r="E16" s="20" t="s">
        <v>81</v>
      </c>
      <c r="F16" s="20" t="s">
        <v>3</v>
      </c>
      <c r="H16" s="1"/>
      <c r="I16" s="1"/>
      <c r="J16" s="6"/>
      <c r="K16" s="7"/>
      <c r="L16" s="6"/>
      <c r="M16" s="1"/>
      <c r="N16" s="4"/>
      <c r="O16" s="1"/>
      <c r="P16" s="6"/>
      <c r="Q16" s="7"/>
      <c r="R16" s="6"/>
    </row>
    <row r="17" spans="2:18" x14ac:dyDescent="0.2">
      <c r="B17" s="41" t="s">
        <v>11</v>
      </c>
      <c r="C17" s="40">
        <v>10000000</v>
      </c>
      <c r="D17" s="54" t="s">
        <v>9</v>
      </c>
      <c r="E17" s="43">
        <f t="shared" ref="E17:E26" si="0">IF(D17="Guaranteed",$E$8,IF(D17="Very Likely",$E$9,IF(D17="Maybe",$E$10,IF(D17="Fingers Crossed",$E$11))))</f>
        <v>1</v>
      </c>
      <c r="F17" s="34">
        <f t="shared" ref="F17:F26" si="1">SUM(C17*E17)</f>
        <v>10000000</v>
      </c>
      <c r="H17" s="1"/>
      <c r="I17" s="1"/>
      <c r="J17" s="6"/>
      <c r="K17" s="7"/>
      <c r="L17" s="6"/>
      <c r="M17" s="1"/>
      <c r="N17" s="4"/>
      <c r="O17" s="1"/>
      <c r="P17" s="6"/>
      <c r="Q17" s="7"/>
      <c r="R17" s="6"/>
    </row>
    <row r="18" spans="2:18" x14ac:dyDescent="0.2">
      <c r="B18" s="41" t="s">
        <v>5</v>
      </c>
      <c r="C18" s="40">
        <v>75000</v>
      </c>
      <c r="D18" s="54" t="s">
        <v>4</v>
      </c>
      <c r="E18" s="43">
        <f t="shared" si="0"/>
        <v>0.75</v>
      </c>
      <c r="F18" s="34">
        <f t="shared" si="1"/>
        <v>56250</v>
      </c>
      <c r="H18" s="1"/>
      <c r="I18" s="1"/>
      <c r="J18" s="6"/>
      <c r="K18" s="7"/>
      <c r="L18" s="6"/>
      <c r="M18" s="1"/>
      <c r="N18" s="4"/>
      <c r="O18" s="1"/>
      <c r="P18" s="6"/>
      <c r="Q18" s="7"/>
      <c r="R18" s="6"/>
    </row>
    <row r="19" spans="2:18" x14ac:dyDescent="0.2">
      <c r="B19" s="41" t="s">
        <v>7</v>
      </c>
      <c r="C19" s="40">
        <v>200000</v>
      </c>
      <c r="D19" s="54" t="s">
        <v>8</v>
      </c>
      <c r="E19" s="43">
        <f t="shared" si="0"/>
        <v>0.3</v>
      </c>
      <c r="F19" s="34">
        <f t="shared" si="1"/>
        <v>60000</v>
      </c>
      <c r="H19" s="1"/>
      <c r="I19" s="2"/>
      <c r="J19" s="1"/>
      <c r="K19" s="1"/>
      <c r="L19" s="8"/>
      <c r="M19" s="1"/>
      <c r="N19" s="2"/>
      <c r="O19" s="2"/>
      <c r="P19" s="1"/>
      <c r="Q19" s="1"/>
      <c r="R19" s="8"/>
    </row>
    <row r="20" spans="2:18" x14ac:dyDescent="0.2">
      <c r="B20" s="41" t="s">
        <v>69</v>
      </c>
      <c r="C20" s="42">
        <v>10000</v>
      </c>
      <c r="D20" s="54" t="s">
        <v>6</v>
      </c>
      <c r="E20" s="43">
        <f t="shared" si="0"/>
        <v>0.1</v>
      </c>
      <c r="F20" s="34">
        <f t="shared" si="1"/>
        <v>1000</v>
      </c>
      <c r="I20" s="1"/>
      <c r="J20" s="1"/>
      <c r="K20" s="1"/>
      <c r="L20" s="1"/>
      <c r="N20" s="1"/>
      <c r="O20" s="1"/>
      <c r="P20" s="1"/>
      <c r="Q20" s="1"/>
      <c r="R20" s="1"/>
    </row>
    <row r="21" spans="2:18" x14ac:dyDescent="0.2">
      <c r="B21" s="41" t="s">
        <v>79</v>
      </c>
      <c r="C21" s="42">
        <v>4000</v>
      </c>
      <c r="D21" s="54" t="s">
        <v>9</v>
      </c>
      <c r="E21" s="43">
        <f t="shared" si="0"/>
        <v>1</v>
      </c>
      <c r="F21" s="34">
        <f t="shared" si="1"/>
        <v>4000</v>
      </c>
    </row>
    <row r="22" spans="2:18" x14ac:dyDescent="0.2">
      <c r="B22" s="41" t="s">
        <v>70</v>
      </c>
      <c r="C22" s="42">
        <v>150000</v>
      </c>
      <c r="D22" s="54" t="s">
        <v>6</v>
      </c>
      <c r="E22" s="43">
        <f t="shared" si="0"/>
        <v>0.1</v>
      </c>
      <c r="F22" s="34">
        <f t="shared" si="1"/>
        <v>15000</v>
      </c>
    </row>
    <row r="23" spans="2:18" x14ac:dyDescent="0.2">
      <c r="B23" s="41" t="s">
        <v>73</v>
      </c>
      <c r="C23" s="42">
        <v>30000</v>
      </c>
      <c r="D23" s="54" t="s">
        <v>8</v>
      </c>
      <c r="E23" s="43">
        <f>IF(D23="Guaranteed",$E$8,IF(D23="Very Likely",$E$9,IF(D23="Maybe",$E$10,IF(D23="Fingers Crossed",$E$11,$E$12))))</f>
        <v>0.3</v>
      </c>
      <c r="F23" s="34">
        <f t="shared" si="1"/>
        <v>9000</v>
      </c>
    </row>
    <row r="24" spans="2:18" x14ac:dyDescent="0.2">
      <c r="B24" s="41" t="s">
        <v>73</v>
      </c>
      <c r="C24" s="42">
        <v>5000</v>
      </c>
      <c r="D24" s="54" t="s">
        <v>4</v>
      </c>
      <c r="E24" s="43">
        <f t="shared" si="0"/>
        <v>0.75</v>
      </c>
      <c r="F24" s="34">
        <f t="shared" si="1"/>
        <v>3750</v>
      </c>
    </row>
    <row r="25" spans="2:18" x14ac:dyDescent="0.2">
      <c r="B25" s="41" t="s">
        <v>73</v>
      </c>
      <c r="C25" s="42"/>
      <c r="D25" s="54" t="s">
        <v>6</v>
      </c>
      <c r="E25" s="43">
        <f t="shared" si="0"/>
        <v>0.1</v>
      </c>
      <c r="F25" s="34">
        <f t="shared" si="1"/>
        <v>0</v>
      </c>
    </row>
    <row r="26" spans="2:18" x14ac:dyDescent="0.2">
      <c r="B26" s="41" t="s">
        <v>73</v>
      </c>
      <c r="C26" s="42"/>
      <c r="D26" s="54" t="s">
        <v>6</v>
      </c>
      <c r="E26" s="43">
        <f t="shared" si="0"/>
        <v>0.1</v>
      </c>
      <c r="F26" s="34">
        <f t="shared" si="1"/>
        <v>0</v>
      </c>
    </row>
    <row r="27" spans="2:18" ht="17" thickBot="1" x14ac:dyDescent="0.25">
      <c r="B27" s="46" t="s">
        <v>10</v>
      </c>
      <c r="C27" s="35">
        <f>SUM(C17:C26)</f>
        <v>10474000</v>
      </c>
      <c r="D27" s="36"/>
      <c r="E27" s="36"/>
      <c r="F27" s="37">
        <f>SUM(F17:F26)</f>
        <v>10149000</v>
      </c>
    </row>
    <row r="28" spans="2:18" ht="17" thickTop="1" x14ac:dyDescent="0.2">
      <c r="B28" s="1"/>
      <c r="C28" s="1"/>
      <c r="D28" s="51"/>
      <c r="E28" s="32"/>
      <c r="F28" s="1"/>
    </row>
    <row r="29" spans="2:18" x14ac:dyDescent="0.2">
      <c r="C29" s="1"/>
      <c r="D29" s="51"/>
      <c r="E29" s="32"/>
      <c r="F29" s="1"/>
    </row>
    <row r="30" spans="2:18" x14ac:dyDescent="0.2">
      <c r="B30" s="19" t="str">
        <f>+B8</f>
        <v>Event Gifts</v>
      </c>
      <c r="C30" s="20" t="s">
        <v>1</v>
      </c>
      <c r="D30" s="53" t="s">
        <v>2</v>
      </c>
      <c r="E30" s="20" t="s">
        <v>81</v>
      </c>
      <c r="F30" s="20" t="s">
        <v>3</v>
      </c>
    </row>
    <row r="31" spans="2:18" x14ac:dyDescent="0.2">
      <c r="B31" s="41" t="s">
        <v>26</v>
      </c>
      <c r="C31" s="40">
        <v>50000</v>
      </c>
      <c r="D31" s="54" t="s">
        <v>9</v>
      </c>
      <c r="E31" s="44">
        <f t="shared" ref="E31:E40" si="2">IF(D31="Guaranteed",$E$8,IF(D31="Very Likely",$E$9,IF(D31="Maybe",$E$10,IF(D31="Fingers Crossed",$E$11))))</f>
        <v>1</v>
      </c>
      <c r="F31" s="38">
        <f>SUM(C31*E31)</f>
        <v>50000</v>
      </c>
    </row>
    <row r="32" spans="2:18" x14ac:dyDescent="0.2">
      <c r="B32" s="41" t="s">
        <v>89</v>
      </c>
      <c r="C32" s="40">
        <v>50000</v>
      </c>
      <c r="D32" s="54" t="s">
        <v>9</v>
      </c>
      <c r="E32" s="44">
        <f t="shared" si="2"/>
        <v>1</v>
      </c>
      <c r="F32" s="38">
        <f t="shared" ref="F32:F40" si="3">SUM(C32*E32)</f>
        <v>50000</v>
      </c>
    </row>
    <row r="33" spans="2:6" x14ac:dyDescent="0.2">
      <c r="B33" s="41" t="s">
        <v>27</v>
      </c>
      <c r="C33" s="40">
        <v>60000</v>
      </c>
      <c r="D33" s="54" t="s">
        <v>4</v>
      </c>
      <c r="E33" s="44">
        <f t="shared" si="2"/>
        <v>0.75</v>
      </c>
      <c r="F33" s="38">
        <f t="shared" si="3"/>
        <v>45000</v>
      </c>
    </row>
    <row r="34" spans="2:6" x14ac:dyDescent="0.2">
      <c r="B34" s="41" t="s">
        <v>74</v>
      </c>
      <c r="C34" s="42">
        <v>100000</v>
      </c>
      <c r="D34" s="54" t="s">
        <v>8</v>
      </c>
      <c r="E34" s="44">
        <f t="shared" si="2"/>
        <v>0.3</v>
      </c>
      <c r="F34" s="38">
        <f t="shared" si="3"/>
        <v>30000</v>
      </c>
    </row>
    <row r="35" spans="2:6" x14ac:dyDescent="0.2">
      <c r="B35" s="41" t="s">
        <v>28</v>
      </c>
      <c r="C35" s="42"/>
      <c r="D35" s="54" t="s">
        <v>6</v>
      </c>
      <c r="E35" s="44">
        <f t="shared" si="2"/>
        <v>0.1</v>
      </c>
      <c r="F35" s="38">
        <f t="shared" si="3"/>
        <v>0</v>
      </c>
    </row>
    <row r="36" spans="2:6" x14ac:dyDescent="0.2">
      <c r="B36" s="41" t="s">
        <v>29</v>
      </c>
      <c r="C36" s="42"/>
      <c r="D36" s="54" t="s">
        <v>6</v>
      </c>
      <c r="E36" s="44">
        <f t="shared" si="2"/>
        <v>0.1</v>
      </c>
      <c r="F36" s="38">
        <f t="shared" si="3"/>
        <v>0</v>
      </c>
    </row>
    <row r="37" spans="2:6" x14ac:dyDescent="0.2">
      <c r="B37" s="41" t="s">
        <v>30</v>
      </c>
      <c r="C37" s="42"/>
      <c r="D37" s="54" t="s">
        <v>6</v>
      </c>
      <c r="E37" s="44">
        <f t="shared" si="2"/>
        <v>0.1</v>
      </c>
      <c r="F37" s="38">
        <f t="shared" si="3"/>
        <v>0</v>
      </c>
    </row>
    <row r="38" spans="2:6" x14ac:dyDescent="0.2">
      <c r="B38" s="41" t="s">
        <v>31</v>
      </c>
      <c r="C38" s="42"/>
      <c r="D38" s="54" t="s">
        <v>6</v>
      </c>
      <c r="E38" s="44">
        <f t="shared" si="2"/>
        <v>0.1</v>
      </c>
      <c r="F38" s="38">
        <f t="shared" si="3"/>
        <v>0</v>
      </c>
    </row>
    <row r="39" spans="2:6" x14ac:dyDescent="0.2">
      <c r="B39" s="41" t="s">
        <v>32</v>
      </c>
      <c r="C39" s="42"/>
      <c r="D39" s="54" t="s">
        <v>6</v>
      </c>
      <c r="E39" s="44">
        <f t="shared" si="2"/>
        <v>0.1</v>
      </c>
      <c r="F39" s="38">
        <f t="shared" si="3"/>
        <v>0</v>
      </c>
    </row>
    <row r="40" spans="2:6" x14ac:dyDescent="0.2">
      <c r="B40" s="41" t="s">
        <v>33</v>
      </c>
      <c r="C40" s="42"/>
      <c r="D40" s="54" t="s">
        <v>6</v>
      </c>
      <c r="E40" s="44">
        <f t="shared" si="2"/>
        <v>0.1</v>
      </c>
      <c r="F40" s="38">
        <f t="shared" si="3"/>
        <v>0</v>
      </c>
    </row>
    <row r="41" spans="2:6" ht="17" thickBot="1" x14ac:dyDescent="0.25">
      <c r="B41" s="47" t="s">
        <v>10</v>
      </c>
      <c r="C41" s="11">
        <f>SUM(C31:C40)</f>
        <v>260000</v>
      </c>
      <c r="E41" s="32"/>
      <c r="F41" s="12">
        <f>SUM(F31:F40)</f>
        <v>175000</v>
      </c>
    </row>
    <row r="42" spans="2:6" ht="17" thickTop="1" x14ac:dyDescent="0.2">
      <c r="B42" s="1"/>
      <c r="C42" s="1"/>
      <c r="D42" s="51"/>
      <c r="E42" s="6"/>
      <c r="F42" s="1"/>
    </row>
    <row r="43" spans="2:6" x14ac:dyDescent="0.2">
      <c r="C43" s="1"/>
      <c r="D43" s="51"/>
      <c r="E43" s="6"/>
      <c r="F43" s="1"/>
    </row>
    <row r="44" spans="2:6" x14ac:dyDescent="0.2">
      <c r="B44" s="19" t="str">
        <f>+B9</f>
        <v>Government</v>
      </c>
      <c r="C44" s="20" t="s">
        <v>1</v>
      </c>
      <c r="D44" s="53" t="s">
        <v>2</v>
      </c>
      <c r="E44" s="20" t="s">
        <v>81</v>
      </c>
      <c r="F44" s="20" t="s">
        <v>3</v>
      </c>
    </row>
    <row r="45" spans="2:6" x14ac:dyDescent="0.2">
      <c r="B45" s="41" t="s">
        <v>50</v>
      </c>
      <c r="C45" s="40">
        <v>40000</v>
      </c>
      <c r="D45" s="54" t="s">
        <v>9</v>
      </c>
      <c r="E45" s="44">
        <f>IF(D45="Guaranteed",$E$8,IF(D45="Very Likely",$E$9,IF(D45="Maybe",$E$10,IF(D45="Fingers Crossed",$E$11))))</f>
        <v>1</v>
      </c>
      <c r="F45" s="39">
        <f>SUM(C45*E45)</f>
        <v>40000</v>
      </c>
    </row>
    <row r="46" spans="2:6" x14ac:dyDescent="0.2">
      <c r="B46" s="41" t="s">
        <v>51</v>
      </c>
      <c r="C46" s="40">
        <v>10000</v>
      </c>
      <c r="D46" s="54" t="s">
        <v>4</v>
      </c>
      <c r="E46" s="44">
        <f t="shared" ref="E46:E54" si="4">IF(D46="Guaranteed",$E$8,IF(D46="Very Likely",$E$9,IF(D46="Maybe",$E$10,IF(D46="Fingers Crossed",$E$11))))</f>
        <v>0.75</v>
      </c>
      <c r="F46" s="39">
        <f t="shared" ref="F46:F54" si="5">SUM(C46*E46)</f>
        <v>7500</v>
      </c>
    </row>
    <row r="47" spans="2:6" x14ac:dyDescent="0.2">
      <c r="B47" s="41" t="s">
        <v>52</v>
      </c>
      <c r="C47" s="40">
        <v>100000</v>
      </c>
      <c r="D47" s="54" t="s">
        <v>4</v>
      </c>
      <c r="E47" s="44">
        <f t="shared" si="4"/>
        <v>0.75</v>
      </c>
      <c r="F47" s="39">
        <f t="shared" si="5"/>
        <v>75000</v>
      </c>
    </row>
    <row r="48" spans="2:6" x14ac:dyDescent="0.2">
      <c r="B48" s="41" t="s">
        <v>53</v>
      </c>
      <c r="C48" s="40">
        <v>3000000</v>
      </c>
      <c r="D48" s="54" t="s">
        <v>9</v>
      </c>
      <c r="E48" s="44">
        <f t="shared" si="4"/>
        <v>1</v>
      </c>
      <c r="F48" s="39">
        <f t="shared" si="5"/>
        <v>3000000</v>
      </c>
    </row>
    <row r="49" spans="2:6" x14ac:dyDescent="0.2">
      <c r="B49" s="41" t="s">
        <v>54</v>
      </c>
      <c r="C49" s="42">
        <v>1000000</v>
      </c>
      <c r="D49" s="54" t="s">
        <v>4</v>
      </c>
      <c r="E49" s="44">
        <f t="shared" si="4"/>
        <v>0.75</v>
      </c>
      <c r="F49" s="39">
        <f t="shared" si="5"/>
        <v>750000</v>
      </c>
    </row>
    <row r="50" spans="2:6" x14ac:dyDescent="0.2">
      <c r="B50" s="41" t="s">
        <v>55</v>
      </c>
      <c r="C50" s="42">
        <v>50000000</v>
      </c>
      <c r="D50" s="54" t="s">
        <v>9</v>
      </c>
      <c r="E50" s="44">
        <f>IF(D50="Guaranteed",$E$8,IF(D50="Very Likely",$E$9,IF(D50="Maybe",$E$10,IF(D50="Fingers Crossed",$E$11))))</f>
        <v>1</v>
      </c>
      <c r="F50" s="39">
        <f t="shared" si="5"/>
        <v>50000000</v>
      </c>
    </row>
    <row r="51" spans="2:6" x14ac:dyDescent="0.2">
      <c r="B51" s="41" t="s">
        <v>34</v>
      </c>
      <c r="C51" s="42"/>
      <c r="D51" s="54" t="s">
        <v>6</v>
      </c>
      <c r="E51" s="44">
        <f t="shared" si="4"/>
        <v>0.1</v>
      </c>
      <c r="F51" s="39">
        <f t="shared" si="5"/>
        <v>0</v>
      </c>
    </row>
    <row r="52" spans="2:6" x14ac:dyDescent="0.2">
      <c r="B52" s="41" t="s">
        <v>35</v>
      </c>
      <c r="C52" s="42"/>
      <c r="D52" s="54" t="s">
        <v>6</v>
      </c>
      <c r="E52" s="44">
        <f t="shared" si="4"/>
        <v>0.1</v>
      </c>
      <c r="F52" s="39">
        <f t="shared" si="5"/>
        <v>0</v>
      </c>
    </row>
    <row r="53" spans="2:6" x14ac:dyDescent="0.2">
      <c r="B53" s="41" t="s">
        <v>36</v>
      </c>
      <c r="C53" s="42"/>
      <c r="D53" s="54" t="s">
        <v>6</v>
      </c>
      <c r="E53" s="44">
        <f t="shared" si="4"/>
        <v>0.1</v>
      </c>
      <c r="F53" s="39">
        <f t="shared" si="5"/>
        <v>0</v>
      </c>
    </row>
    <row r="54" spans="2:6" x14ac:dyDescent="0.2">
      <c r="B54" s="41" t="s">
        <v>37</v>
      </c>
      <c r="C54" s="42"/>
      <c r="D54" s="54" t="s">
        <v>6</v>
      </c>
      <c r="E54" s="44">
        <f t="shared" si="4"/>
        <v>0.1</v>
      </c>
      <c r="F54" s="39">
        <f t="shared" si="5"/>
        <v>0</v>
      </c>
    </row>
    <row r="55" spans="2:6" ht="17" thickBot="1" x14ac:dyDescent="0.25">
      <c r="B55" s="48" t="s">
        <v>10</v>
      </c>
      <c r="C55" s="12">
        <f>SUM(C45:C54)</f>
        <v>54150000</v>
      </c>
      <c r="D55" s="51"/>
      <c r="E55" s="6"/>
      <c r="F55" s="12">
        <f>SUM(F45:F54)</f>
        <v>53872500</v>
      </c>
    </row>
    <row r="56" spans="2:6" ht="17" thickTop="1" x14ac:dyDescent="0.2"/>
    <row r="57" spans="2:6" x14ac:dyDescent="0.2">
      <c r="C57" s="1"/>
      <c r="D57" s="51"/>
      <c r="E57" s="6"/>
      <c r="F57" s="1"/>
    </row>
    <row r="58" spans="2:6" x14ac:dyDescent="0.2">
      <c r="B58" s="19" t="str">
        <f>+B10</f>
        <v>Corporations</v>
      </c>
      <c r="C58" s="20" t="s">
        <v>1</v>
      </c>
      <c r="D58" s="53" t="s">
        <v>2</v>
      </c>
      <c r="E58" s="20" t="s">
        <v>81</v>
      </c>
      <c r="F58" s="20" t="s">
        <v>3</v>
      </c>
    </row>
    <row r="59" spans="2:6" x14ac:dyDescent="0.2">
      <c r="B59" s="41" t="s">
        <v>38</v>
      </c>
      <c r="C59" s="40">
        <v>100</v>
      </c>
      <c r="D59" s="54" t="s">
        <v>9</v>
      </c>
      <c r="E59" s="44">
        <f>IF(D59="Guaranteed",$E$8,IF(D59="Very Likely",$E$9,IF(D59="Maybe",$E$10,IF(D59="Fingers Crossed",$E$11))))</f>
        <v>1</v>
      </c>
      <c r="F59" s="39">
        <f>SUM(C59*E59)</f>
        <v>100</v>
      </c>
    </row>
    <row r="60" spans="2:6" x14ac:dyDescent="0.2">
      <c r="B60" s="41" t="s">
        <v>39</v>
      </c>
      <c r="C60" s="40">
        <v>2000</v>
      </c>
      <c r="D60" s="54" t="s">
        <v>8</v>
      </c>
      <c r="E60" s="44">
        <f t="shared" ref="E60:E68" si="6">IF(D60="Guaranteed",$E$8,IF(D60="Very Likely",$E$9,IF(D60="Maybe",$E$10,IF(D60="Fingers Crossed",$E$11))))</f>
        <v>0.3</v>
      </c>
      <c r="F60" s="39">
        <f t="shared" ref="F60:F68" si="7">SUM(C60*E60)</f>
        <v>600</v>
      </c>
    </row>
    <row r="61" spans="2:6" x14ac:dyDescent="0.2">
      <c r="B61" s="41" t="s">
        <v>40</v>
      </c>
      <c r="C61" s="40">
        <v>3000</v>
      </c>
      <c r="D61" s="54" t="s">
        <v>6</v>
      </c>
      <c r="E61" s="44">
        <f t="shared" si="6"/>
        <v>0.1</v>
      </c>
      <c r="F61" s="39">
        <f t="shared" si="7"/>
        <v>300</v>
      </c>
    </row>
    <row r="62" spans="2:6" x14ac:dyDescent="0.2">
      <c r="B62" s="41" t="s">
        <v>41</v>
      </c>
      <c r="C62" s="40">
        <v>1500000</v>
      </c>
      <c r="D62" s="54" t="s">
        <v>4</v>
      </c>
      <c r="E62" s="44">
        <f t="shared" si="6"/>
        <v>0.75</v>
      </c>
      <c r="F62" s="39">
        <f t="shared" si="7"/>
        <v>1125000</v>
      </c>
    </row>
    <row r="63" spans="2:6" x14ac:dyDescent="0.2">
      <c r="B63" s="41" t="s">
        <v>42</v>
      </c>
      <c r="C63" s="42">
        <v>300000</v>
      </c>
      <c r="D63" s="54" t="s">
        <v>9</v>
      </c>
      <c r="E63" s="44">
        <f t="shared" si="6"/>
        <v>1</v>
      </c>
      <c r="F63" s="39">
        <f t="shared" si="7"/>
        <v>300000</v>
      </c>
    </row>
    <row r="64" spans="2:6" x14ac:dyDescent="0.2">
      <c r="B64" s="41" t="s">
        <v>43</v>
      </c>
      <c r="C64" s="42">
        <v>500000</v>
      </c>
      <c r="D64" s="54" t="s">
        <v>9</v>
      </c>
      <c r="E64" s="44">
        <f t="shared" si="6"/>
        <v>1</v>
      </c>
      <c r="F64" s="39">
        <f t="shared" si="7"/>
        <v>500000</v>
      </c>
    </row>
    <row r="65" spans="2:6" x14ac:dyDescent="0.2">
      <c r="B65" s="41" t="s">
        <v>44</v>
      </c>
      <c r="C65" s="42">
        <v>0</v>
      </c>
      <c r="D65" s="54" t="s">
        <v>6</v>
      </c>
      <c r="E65" s="44">
        <f t="shared" si="6"/>
        <v>0.1</v>
      </c>
      <c r="F65" s="39">
        <f t="shared" si="7"/>
        <v>0</v>
      </c>
    </row>
    <row r="66" spans="2:6" x14ac:dyDescent="0.2">
      <c r="B66" s="41" t="s">
        <v>45</v>
      </c>
      <c r="C66" s="42">
        <v>0</v>
      </c>
      <c r="D66" s="54" t="s">
        <v>6</v>
      </c>
      <c r="E66" s="44">
        <f t="shared" si="6"/>
        <v>0.1</v>
      </c>
      <c r="F66" s="39">
        <f t="shared" si="7"/>
        <v>0</v>
      </c>
    </row>
    <row r="67" spans="2:6" x14ac:dyDescent="0.2">
      <c r="B67" s="41" t="s">
        <v>46</v>
      </c>
      <c r="C67" s="42">
        <v>0</v>
      </c>
      <c r="D67" s="54" t="s">
        <v>6</v>
      </c>
      <c r="E67" s="44">
        <f t="shared" si="6"/>
        <v>0.1</v>
      </c>
      <c r="F67" s="39">
        <f t="shared" si="7"/>
        <v>0</v>
      </c>
    </row>
    <row r="68" spans="2:6" x14ac:dyDescent="0.2">
      <c r="B68" s="41" t="s">
        <v>47</v>
      </c>
      <c r="C68" s="42">
        <v>0</v>
      </c>
      <c r="D68" s="54" t="s">
        <v>6</v>
      </c>
      <c r="E68" s="44">
        <f t="shared" si="6"/>
        <v>0.1</v>
      </c>
      <c r="F68" s="39">
        <f t="shared" si="7"/>
        <v>0</v>
      </c>
    </row>
    <row r="69" spans="2:6" ht="17" thickBot="1" x14ac:dyDescent="0.25">
      <c r="B69" s="48" t="s">
        <v>10</v>
      </c>
      <c r="C69" s="12">
        <f>SUM(C59:C68)</f>
        <v>2305100</v>
      </c>
      <c r="D69" s="51"/>
      <c r="E69" s="6"/>
      <c r="F69" s="12">
        <f>SUM(F59:F68)</f>
        <v>1926000</v>
      </c>
    </row>
    <row r="70" spans="2:6" ht="17" thickTop="1" x14ac:dyDescent="0.2"/>
    <row r="71" spans="2:6" x14ac:dyDescent="0.2">
      <c r="C71" s="1"/>
      <c r="D71" s="51"/>
      <c r="E71" s="6"/>
      <c r="F71" s="1"/>
    </row>
    <row r="72" spans="2:6" x14ac:dyDescent="0.2">
      <c r="B72" s="19" t="str">
        <f>+B11</f>
        <v>Foundations</v>
      </c>
      <c r="C72" s="20" t="s">
        <v>1</v>
      </c>
      <c r="D72" s="53" t="s">
        <v>2</v>
      </c>
      <c r="E72" s="20" t="s">
        <v>81</v>
      </c>
      <c r="F72" s="20" t="s">
        <v>3</v>
      </c>
    </row>
    <row r="73" spans="2:6" x14ac:dyDescent="0.2">
      <c r="B73" s="41" t="s">
        <v>59</v>
      </c>
      <c r="C73" s="40">
        <v>10000000</v>
      </c>
      <c r="D73" s="54" t="s">
        <v>9</v>
      </c>
      <c r="E73" s="44">
        <f>IF(D73="Guaranteed",$E$8,IF(D73="Very Likely",$E$9,IF(D73="Maybe",$E$10,IF(D73="Fingers Crossed",$E$11))))</f>
        <v>1</v>
      </c>
      <c r="F73" s="39">
        <f>SUM(C73*E73)</f>
        <v>10000000</v>
      </c>
    </row>
    <row r="74" spans="2:6" x14ac:dyDescent="0.2">
      <c r="B74" s="41" t="s">
        <v>60</v>
      </c>
      <c r="C74" s="40">
        <v>3000000</v>
      </c>
      <c r="D74" s="54" t="s">
        <v>8</v>
      </c>
      <c r="E74" s="44">
        <f t="shared" ref="E74:E82" si="8">IF(D74="Guaranteed",$E$8,IF(D74="Very Likely",$E$9,IF(D74="Maybe",$E$10,IF(D74="Fingers Crossed",$E$11))))</f>
        <v>0.3</v>
      </c>
      <c r="F74" s="39">
        <f t="shared" ref="F74:F82" si="9">SUM(C74*E74)</f>
        <v>900000</v>
      </c>
    </row>
    <row r="75" spans="2:6" x14ac:dyDescent="0.2">
      <c r="B75" s="41" t="s">
        <v>61</v>
      </c>
      <c r="C75" s="40">
        <v>1500000</v>
      </c>
      <c r="D75" s="54" t="s">
        <v>6</v>
      </c>
      <c r="E75" s="44">
        <f t="shared" si="8"/>
        <v>0.1</v>
      </c>
      <c r="F75" s="39">
        <f t="shared" si="9"/>
        <v>150000</v>
      </c>
    </row>
    <row r="76" spans="2:6" x14ac:dyDescent="0.2">
      <c r="B76" s="41" t="s">
        <v>41</v>
      </c>
      <c r="C76" s="40">
        <v>0</v>
      </c>
      <c r="D76" s="54" t="s">
        <v>9</v>
      </c>
      <c r="E76" s="44">
        <f t="shared" si="8"/>
        <v>1</v>
      </c>
      <c r="F76" s="39">
        <f t="shared" si="9"/>
        <v>0</v>
      </c>
    </row>
    <row r="77" spans="2:6" x14ac:dyDescent="0.2">
      <c r="B77" s="41" t="s">
        <v>42</v>
      </c>
      <c r="C77" s="41">
        <v>0</v>
      </c>
      <c r="D77" s="54" t="s">
        <v>6</v>
      </c>
      <c r="E77" s="44">
        <f t="shared" si="8"/>
        <v>0.1</v>
      </c>
      <c r="F77" s="39">
        <f t="shared" si="9"/>
        <v>0</v>
      </c>
    </row>
    <row r="78" spans="2:6" x14ac:dyDescent="0.2">
      <c r="B78" s="41" t="s">
        <v>43</v>
      </c>
      <c r="C78" s="41">
        <v>0</v>
      </c>
      <c r="D78" s="54" t="s">
        <v>6</v>
      </c>
      <c r="E78" s="44">
        <f t="shared" si="8"/>
        <v>0.1</v>
      </c>
      <c r="F78" s="39">
        <f t="shared" si="9"/>
        <v>0</v>
      </c>
    </row>
    <row r="79" spans="2:6" x14ac:dyDescent="0.2">
      <c r="B79" s="41" t="s">
        <v>44</v>
      </c>
      <c r="C79" s="41">
        <v>0</v>
      </c>
      <c r="D79" s="54" t="s">
        <v>6</v>
      </c>
      <c r="E79" s="44">
        <f t="shared" si="8"/>
        <v>0.1</v>
      </c>
      <c r="F79" s="39">
        <f t="shared" si="9"/>
        <v>0</v>
      </c>
    </row>
    <row r="80" spans="2:6" x14ac:dyDescent="0.2">
      <c r="B80" s="41" t="s">
        <v>45</v>
      </c>
      <c r="C80" s="41">
        <v>0</v>
      </c>
      <c r="D80" s="54" t="s">
        <v>6</v>
      </c>
      <c r="E80" s="44">
        <f t="shared" si="8"/>
        <v>0.1</v>
      </c>
      <c r="F80" s="39">
        <f t="shared" si="9"/>
        <v>0</v>
      </c>
    </row>
    <row r="81" spans="2:6" x14ac:dyDescent="0.2">
      <c r="B81" s="41" t="s">
        <v>46</v>
      </c>
      <c r="C81" s="41">
        <v>0</v>
      </c>
      <c r="D81" s="54" t="s">
        <v>6</v>
      </c>
      <c r="E81" s="44">
        <f t="shared" si="8"/>
        <v>0.1</v>
      </c>
      <c r="F81" s="39">
        <f t="shared" si="9"/>
        <v>0</v>
      </c>
    </row>
    <row r="82" spans="2:6" x14ac:dyDescent="0.2">
      <c r="B82" s="41" t="s">
        <v>47</v>
      </c>
      <c r="C82" s="41">
        <v>0</v>
      </c>
      <c r="D82" s="54" t="s">
        <v>6</v>
      </c>
      <c r="E82" s="44">
        <f t="shared" si="8"/>
        <v>0.1</v>
      </c>
      <c r="F82" s="39">
        <f t="shared" si="9"/>
        <v>0</v>
      </c>
    </row>
    <row r="83" spans="2:6" ht="17" thickBot="1" x14ac:dyDescent="0.25">
      <c r="B83" s="48" t="s">
        <v>10</v>
      </c>
      <c r="C83" s="12">
        <f>SUM(C73:C82)</f>
        <v>14500000</v>
      </c>
      <c r="D83" s="51"/>
      <c r="E83" s="6"/>
      <c r="F83" s="12">
        <f>SUM(F73:F82)</f>
        <v>11050000</v>
      </c>
    </row>
    <row r="84" spans="2:6" ht="17" thickTop="1" x14ac:dyDescent="0.2"/>
    <row r="85" spans="2:6" x14ac:dyDescent="0.2">
      <c r="C85" s="1"/>
      <c r="D85" s="51"/>
      <c r="E85" s="6"/>
      <c r="F85" s="1"/>
    </row>
    <row r="86" spans="2:6" x14ac:dyDescent="0.2">
      <c r="B86" s="19" t="str">
        <f>+B12</f>
        <v>Sponsorships</v>
      </c>
      <c r="C86" s="20" t="s">
        <v>1</v>
      </c>
      <c r="D86" s="53" t="s">
        <v>2</v>
      </c>
      <c r="E86" s="20" t="s">
        <v>81</v>
      </c>
      <c r="F86" s="20" t="s">
        <v>3</v>
      </c>
    </row>
    <row r="87" spans="2:6" x14ac:dyDescent="0.2">
      <c r="B87" s="41" t="s">
        <v>38</v>
      </c>
      <c r="C87" s="40">
        <v>8000</v>
      </c>
      <c r="D87" s="54" t="s">
        <v>4</v>
      </c>
      <c r="E87" s="44">
        <f>IF(D87="Guaranteed",$E$8,IF(D87="Very Likely",$E$9,IF(D87="Maybe",$E$10,IF(D87="Fingers Crossed",$E$11))))</f>
        <v>0.75</v>
      </c>
      <c r="F87" s="39">
        <f>SUM(C87*E87)</f>
        <v>6000</v>
      </c>
    </row>
    <row r="88" spans="2:6" x14ac:dyDescent="0.2">
      <c r="B88" s="41" t="s">
        <v>39</v>
      </c>
      <c r="C88" s="40">
        <v>0</v>
      </c>
      <c r="D88" s="54" t="s">
        <v>9</v>
      </c>
      <c r="E88" s="44">
        <f t="shared" ref="E88:E96" si="10">IF(D88="Guaranteed",$E$8,IF(D88="Very Likely",$E$9,IF(D88="Maybe",$E$10,IF(D88="Fingers Crossed",$E$11))))</f>
        <v>1</v>
      </c>
      <c r="F88" s="39">
        <f t="shared" ref="F88:F96" si="11">SUM(C88*E88)</f>
        <v>0</v>
      </c>
    </row>
    <row r="89" spans="2:6" x14ac:dyDescent="0.2">
      <c r="B89" s="41" t="s">
        <v>40</v>
      </c>
      <c r="C89" s="40">
        <v>1000000</v>
      </c>
      <c r="D89" s="54" t="s">
        <v>8</v>
      </c>
      <c r="E89" s="44">
        <f t="shared" si="10"/>
        <v>0.3</v>
      </c>
      <c r="F89" s="39">
        <f t="shared" si="11"/>
        <v>300000</v>
      </c>
    </row>
    <row r="90" spans="2:6" x14ac:dyDescent="0.2">
      <c r="B90" s="41" t="s">
        <v>41</v>
      </c>
      <c r="C90" s="40">
        <v>500</v>
      </c>
      <c r="D90" s="54" t="s">
        <v>6</v>
      </c>
      <c r="E90" s="44">
        <f t="shared" si="10"/>
        <v>0.1</v>
      </c>
      <c r="F90" s="39">
        <f t="shared" si="11"/>
        <v>50</v>
      </c>
    </row>
    <row r="91" spans="2:6" x14ac:dyDescent="0.2">
      <c r="B91" s="41" t="s">
        <v>42</v>
      </c>
      <c r="C91" s="42">
        <v>20000</v>
      </c>
      <c r="D91" s="54" t="s">
        <v>6</v>
      </c>
      <c r="E91" s="44">
        <f t="shared" si="10"/>
        <v>0.1</v>
      </c>
      <c r="F91" s="39">
        <f t="shared" si="11"/>
        <v>2000</v>
      </c>
    </row>
    <row r="92" spans="2:6" x14ac:dyDescent="0.2">
      <c r="B92" s="41" t="s">
        <v>43</v>
      </c>
      <c r="C92" s="42">
        <v>3000</v>
      </c>
      <c r="D92" s="54" t="s">
        <v>4</v>
      </c>
      <c r="E92" s="44">
        <f t="shared" si="10"/>
        <v>0.75</v>
      </c>
      <c r="F92" s="39">
        <f t="shared" si="11"/>
        <v>2250</v>
      </c>
    </row>
    <row r="93" spans="2:6" x14ac:dyDescent="0.2">
      <c r="B93" s="41" t="s">
        <v>44</v>
      </c>
      <c r="C93" s="42">
        <v>0</v>
      </c>
      <c r="D93" s="54" t="s">
        <v>6</v>
      </c>
      <c r="E93" s="44">
        <f t="shared" si="10"/>
        <v>0.1</v>
      </c>
      <c r="F93" s="39">
        <f t="shared" si="11"/>
        <v>0</v>
      </c>
    </row>
    <row r="94" spans="2:6" x14ac:dyDescent="0.2">
      <c r="B94" s="41" t="s">
        <v>45</v>
      </c>
      <c r="C94" s="42">
        <v>0</v>
      </c>
      <c r="D94" s="54" t="s">
        <v>6</v>
      </c>
      <c r="E94" s="44">
        <f t="shared" si="10"/>
        <v>0.1</v>
      </c>
      <c r="F94" s="39">
        <f t="shared" si="11"/>
        <v>0</v>
      </c>
    </row>
    <row r="95" spans="2:6" x14ac:dyDescent="0.2">
      <c r="B95" s="41" t="s">
        <v>46</v>
      </c>
      <c r="C95" s="42">
        <v>0</v>
      </c>
      <c r="D95" s="54" t="s">
        <v>6</v>
      </c>
      <c r="E95" s="44">
        <f t="shared" si="10"/>
        <v>0.1</v>
      </c>
      <c r="F95" s="39">
        <f t="shared" si="11"/>
        <v>0</v>
      </c>
    </row>
    <row r="96" spans="2:6" x14ac:dyDescent="0.2">
      <c r="B96" s="41" t="s">
        <v>47</v>
      </c>
      <c r="C96" s="42">
        <v>0</v>
      </c>
      <c r="D96" s="54" t="s">
        <v>6</v>
      </c>
      <c r="E96" s="44">
        <f t="shared" si="10"/>
        <v>0.1</v>
      </c>
      <c r="F96" s="39">
        <f t="shared" si="11"/>
        <v>0</v>
      </c>
    </row>
    <row r="97" spans="2:6" ht="17" thickBot="1" x14ac:dyDescent="0.25">
      <c r="B97" s="48" t="s">
        <v>10</v>
      </c>
      <c r="C97" s="12">
        <f>SUM(C87:C96)</f>
        <v>1031500</v>
      </c>
      <c r="D97" s="51"/>
      <c r="E97" s="6"/>
      <c r="F97" s="13">
        <f>SUM(F87:F96)</f>
        <v>310300</v>
      </c>
    </row>
    <row r="98" spans="2:6" ht="17" thickTop="1" x14ac:dyDescent="0.2">
      <c r="B98" s="1"/>
      <c r="C98" s="1"/>
      <c r="D98" s="51"/>
      <c r="E98" s="6"/>
    </row>
    <row r="99" spans="2:6" x14ac:dyDescent="0.2">
      <c r="C99" s="1"/>
      <c r="D99" s="51"/>
      <c r="E99" s="6"/>
      <c r="F99" s="1"/>
    </row>
    <row r="100" spans="2:6" x14ac:dyDescent="0.2">
      <c r="B100" s="19" t="str">
        <f>+B13</f>
        <v>Partnerships</v>
      </c>
      <c r="C100" s="20" t="s">
        <v>1</v>
      </c>
      <c r="D100" s="53" t="s">
        <v>2</v>
      </c>
      <c r="E100" s="20" t="s">
        <v>81</v>
      </c>
      <c r="F100" s="20" t="s">
        <v>3</v>
      </c>
    </row>
    <row r="101" spans="2:6" x14ac:dyDescent="0.2">
      <c r="B101" s="41" t="s">
        <v>63</v>
      </c>
      <c r="C101" s="40">
        <v>50000</v>
      </c>
      <c r="D101" s="54" t="s">
        <v>9</v>
      </c>
      <c r="E101" s="44">
        <f>IF(D101="Guaranteed",$E$8,IF(D101="Very Likely",$E$9,IF(D101="Maybe",$E$10,IF(D101="Fingers Crossed",$E$11))))</f>
        <v>1</v>
      </c>
      <c r="F101" s="39">
        <f t="shared" ref="F101:F110" si="12">SUM(C101*E101)</f>
        <v>50000</v>
      </c>
    </row>
    <row r="102" spans="2:6" x14ac:dyDescent="0.2">
      <c r="B102" s="41" t="s">
        <v>64</v>
      </c>
      <c r="C102" s="40">
        <v>150000</v>
      </c>
      <c r="D102" s="54" t="s">
        <v>9</v>
      </c>
      <c r="E102" s="44">
        <f t="shared" ref="E102:E110" si="13">IF(D102="Guaranteed",$E$8,IF(D102="Very Likely",$E$9,IF(D102="Maybe",$E$10,IF(D102="Fingers Crossed",$E$11))))</f>
        <v>1</v>
      </c>
      <c r="F102" s="39">
        <f t="shared" si="12"/>
        <v>150000</v>
      </c>
    </row>
    <row r="103" spans="2:6" x14ac:dyDescent="0.2">
      <c r="B103" s="41" t="s">
        <v>76</v>
      </c>
      <c r="C103" s="40">
        <v>55000</v>
      </c>
      <c r="D103" s="54" t="s">
        <v>9</v>
      </c>
      <c r="E103" s="44">
        <f t="shared" si="13"/>
        <v>1</v>
      </c>
      <c r="F103" s="39">
        <f t="shared" si="12"/>
        <v>55000</v>
      </c>
    </row>
    <row r="104" spans="2:6" x14ac:dyDescent="0.2">
      <c r="B104" s="41" t="s">
        <v>77</v>
      </c>
      <c r="C104" s="40">
        <v>45000</v>
      </c>
      <c r="D104" s="54" t="s">
        <v>4</v>
      </c>
      <c r="E104" s="44">
        <f t="shared" si="13"/>
        <v>0.75</v>
      </c>
      <c r="F104" s="39">
        <f t="shared" si="12"/>
        <v>33750</v>
      </c>
    </row>
    <row r="105" spans="2:6" x14ac:dyDescent="0.2">
      <c r="B105" s="41" t="s">
        <v>78</v>
      </c>
      <c r="C105" s="42">
        <v>3000</v>
      </c>
      <c r="D105" s="54" t="s">
        <v>6</v>
      </c>
      <c r="E105" s="44">
        <f t="shared" si="13"/>
        <v>0.1</v>
      </c>
      <c r="F105" s="39">
        <f t="shared" si="12"/>
        <v>300</v>
      </c>
    </row>
    <row r="106" spans="2:6" x14ac:dyDescent="0.2">
      <c r="B106" s="41" t="s">
        <v>43</v>
      </c>
      <c r="C106" s="42">
        <v>45000</v>
      </c>
      <c r="D106" s="54" t="s">
        <v>6</v>
      </c>
      <c r="E106" s="44">
        <f t="shared" si="13"/>
        <v>0.1</v>
      </c>
      <c r="F106" s="39">
        <f t="shared" si="12"/>
        <v>4500</v>
      </c>
    </row>
    <row r="107" spans="2:6" x14ac:dyDescent="0.2">
      <c r="B107" s="41" t="s">
        <v>44</v>
      </c>
      <c r="C107" s="42">
        <v>0</v>
      </c>
      <c r="D107" s="54" t="s">
        <v>6</v>
      </c>
      <c r="E107" s="44">
        <f t="shared" si="13"/>
        <v>0.1</v>
      </c>
      <c r="F107" s="39">
        <f t="shared" si="12"/>
        <v>0</v>
      </c>
    </row>
    <row r="108" spans="2:6" x14ac:dyDescent="0.2">
      <c r="B108" s="41" t="s">
        <v>45</v>
      </c>
      <c r="C108" s="42">
        <v>0</v>
      </c>
      <c r="D108" s="54" t="s">
        <v>6</v>
      </c>
      <c r="E108" s="44">
        <f t="shared" si="13"/>
        <v>0.1</v>
      </c>
      <c r="F108" s="39">
        <f t="shared" si="12"/>
        <v>0</v>
      </c>
    </row>
    <row r="109" spans="2:6" x14ac:dyDescent="0.2">
      <c r="B109" s="41" t="s">
        <v>46</v>
      </c>
      <c r="C109" s="42">
        <v>0</v>
      </c>
      <c r="D109" s="54" t="s">
        <v>6</v>
      </c>
      <c r="E109" s="44">
        <f t="shared" si="13"/>
        <v>0.1</v>
      </c>
      <c r="F109" s="39">
        <f t="shared" si="12"/>
        <v>0</v>
      </c>
    </row>
    <row r="110" spans="2:6" x14ac:dyDescent="0.2">
      <c r="B110" s="41" t="s">
        <v>47</v>
      </c>
      <c r="C110" s="42">
        <v>0</v>
      </c>
      <c r="D110" s="54" t="s">
        <v>6</v>
      </c>
      <c r="E110" s="44">
        <f t="shared" si="13"/>
        <v>0.1</v>
      </c>
      <c r="F110" s="39">
        <f t="shared" si="12"/>
        <v>0</v>
      </c>
    </row>
    <row r="111" spans="2:6" ht="17" thickBot="1" x14ac:dyDescent="0.25">
      <c r="B111" s="48" t="s">
        <v>10</v>
      </c>
      <c r="C111" s="12">
        <f>SUM(C101:C110)</f>
        <v>348000</v>
      </c>
      <c r="D111" s="51"/>
      <c r="E111" s="6"/>
      <c r="F111" s="12">
        <f>SUM(F101:F110)</f>
        <v>293550</v>
      </c>
    </row>
    <row r="112" spans="2:6" ht="17" thickTop="1" x14ac:dyDescent="0.2"/>
    <row r="113" spans="2:8" x14ac:dyDescent="0.2">
      <c r="C113" s="1"/>
      <c r="D113" s="51"/>
      <c r="E113" s="6"/>
      <c r="F113" s="1"/>
    </row>
    <row r="114" spans="2:8" x14ac:dyDescent="0.2">
      <c r="B114" s="19" t="str">
        <f>+B14</f>
        <v>Other Revenue</v>
      </c>
      <c r="C114" s="20" t="s">
        <v>1</v>
      </c>
      <c r="D114" s="53" t="s">
        <v>2</v>
      </c>
      <c r="E114" s="20" t="s">
        <v>81</v>
      </c>
      <c r="F114" s="20" t="s">
        <v>3</v>
      </c>
    </row>
    <row r="115" spans="2:8" x14ac:dyDescent="0.2">
      <c r="B115" s="41" t="s">
        <v>66</v>
      </c>
      <c r="C115" s="40">
        <v>300000</v>
      </c>
      <c r="D115" s="54" t="s">
        <v>4</v>
      </c>
      <c r="E115" s="44">
        <f>IF(D115="Guaranteed",$E$8,IF(D115="Very Likely",$E$9,IF(D115="Maybe",$E$10,IF(D115="Fingers Crossed",$E$11))))</f>
        <v>0.75</v>
      </c>
      <c r="F115" s="39">
        <f t="shared" ref="F115:F124" si="14">SUM(C115*E115)</f>
        <v>225000</v>
      </c>
    </row>
    <row r="116" spans="2:8" x14ac:dyDescent="0.2">
      <c r="B116" s="41" t="s">
        <v>65</v>
      </c>
      <c r="C116" s="40">
        <v>800000</v>
      </c>
      <c r="D116" s="54" t="s">
        <v>4</v>
      </c>
      <c r="E116" s="44">
        <f t="shared" ref="E116:E124" si="15">IF(D116="Guaranteed",$E$8,IF(D116="Very Likely",$E$9,IF(D116="Maybe",$E$10,IF(D116="Fingers Crossed",$E$11))))</f>
        <v>0.75</v>
      </c>
      <c r="F116" s="39">
        <f t="shared" si="14"/>
        <v>600000</v>
      </c>
    </row>
    <row r="117" spans="2:8" x14ac:dyDescent="0.2">
      <c r="B117" s="41" t="s">
        <v>67</v>
      </c>
      <c r="C117" s="40">
        <v>12000</v>
      </c>
      <c r="D117" s="54" t="s">
        <v>8</v>
      </c>
      <c r="E117" s="44">
        <f t="shared" si="15"/>
        <v>0.3</v>
      </c>
      <c r="F117" s="39">
        <f t="shared" si="14"/>
        <v>3600</v>
      </c>
    </row>
    <row r="118" spans="2:8" x14ac:dyDescent="0.2">
      <c r="B118" s="41" t="s">
        <v>41</v>
      </c>
      <c r="C118" s="40">
        <v>0</v>
      </c>
      <c r="D118" s="54" t="s">
        <v>6</v>
      </c>
      <c r="E118" s="44">
        <f t="shared" si="15"/>
        <v>0.1</v>
      </c>
      <c r="F118" s="39">
        <f t="shared" si="14"/>
        <v>0</v>
      </c>
    </row>
    <row r="119" spans="2:8" x14ac:dyDescent="0.2">
      <c r="B119" s="41" t="s">
        <v>42</v>
      </c>
      <c r="C119" s="42">
        <v>0</v>
      </c>
      <c r="D119" s="54" t="s">
        <v>6</v>
      </c>
      <c r="E119" s="44">
        <f t="shared" si="15"/>
        <v>0.1</v>
      </c>
      <c r="F119" s="39">
        <f t="shared" si="14"/>
        <v>0</v>
      </c>
    </row>
    <row r="120" spans="2:8" x14ac:dyDescent="0.2">
      <c r="B120" s="41" t="s">
        <v>43</v>
      </c>
      <c r="C120" s="42">
        <v>0</v>
      </c>
      <c r="D120" s="54" t="s">
        <v>6</v>
      </c>
      <c r="E120" s="44">
        <f t="shared" si="15"/>
        <v>0.1</v>
      </c>
      <c r="F120" s="39">
        <f t="shared" si="14"/>
        <v>0</v>
      </c>
    </row>
    <row r="121" spans="2:8" x14ac:dyDescent="0.2">
      <c r="B121" s="41" t="s">
        <v>44</v>
      </c>
      <c r="C121" s="42">
        <v>0</v>
      </c>
      <c r="D121" s="54" t="s">
        <v>6</v>
      </c>
      <c r="E121" s="44">
        <f t="shared" si="15"/>
        <v>0.1</v>
      </c>
      <c r="F121" s="39">
        <f t="shared" si="14"/>
        <v>0</v>
      </c>
    </row>
    <row r="122" spans="2:8" x14ac:dyDescent="0.2">
      <c r="B122" s="41" t="s">
        <v>45</v>
      </c>
      <c r="C122" s="42">
        <v>0</v>
      </c>
      <c r="D122" s="54" t="s">
        <v>6</v>
      </c>
      <c r="E122" s="44">
        <f t="shared" si="15"/>
        <v>0.1</v>
      </c>
      <c r="F122" s="39">
        <f t="shared" si="14"/>
        <v>0</v>
      </c>
    </row>
    <row r="123" spans="2:8" x14ac:dyDescent="0.2">
      <c r="B123" s="41" t="s">
        <v>46</v>
      </c>
      <c r="C123" s="42">
        <v>0</v>
      </c>
      <c r="D123" s="54" t="s">
        <v>6</v>
      </c>
      <c r="E123" s="44">
        <f t="shared" si="15"/>
        <v>0.1</v>
      </c>
      <c r="F123" s="39">
        <f t="shared" si="14"/>
        <v>0</v>
      </c>
    </row>
    <row r="124" spans="2:8" x14ac:dyDescent="0.2">
      <c r="B124" s="41" t="s">
        <v>47</v>
      </c>
      <c r="C124" s="42">
        <v>0</v>
      </c>
      <c r="D124" s="54" t="s">
        <v>6</v>
      </c>
      <c r="E124" s="44">
        <f t="shared" si="15"/>
        <v>0.1</v>
      </c>
      <c r="F124" s="39">
        <f t="shared" si="14"/>
        <v>0</v>
      </c>
    </row>
    <row r="125" spans="2:8" ht="17" thickBot="1" x14ac:dyDescent="0.25">
      <c r="B125" s="48" t="s">
        <v>10</v>
      </c>
      <c r="C125" s="12">
        <f>SUM(C115:C124)</f>
        <v>1112000</v>
      </c>
      <c r="D125" s="51"/>
      <c r="E125" s="45"/>
      <c r="F125" s="12">
        <f>SUM(F115:F124)</f>
        <v>828600</v>
      </c>
    </row>
    <row r="126" spans="2:8" ht="17" thickTop="1" x14ac:dyDescent="0.2"/>
    <row r="128" spans="2:8" ht="17" customHeight="1" thickBot="1" x14ac:dyDescent="0.25">
      <c r="B128" s="21" t="s">
        <v>48</v>
      </c>
      <c r="C128" s="21" t="s">
        <v>1</v>
      </c>
      <c r="D128" s="55" t="s">
        <v>49</v>
      </c>
      <c r="E128" s="67" t="s">
        <v>68</v>
      </c>
      <c r="F128" s="67"/>
      <c r="G128" s="67"/>
      <c r="H128" s="67"/>
    </row>
    <row r="129" spans="2:6" ht="19" thickTop="1" x14ac:dyDescent="0.2">
      <c r="B129" s="2" t="str">
        <f t="shared" ref="B129:B136" si="16">+B7</f>
        <v>Major Gifts</v>
      </c>
      <c r="C129" s="5">
        <f>+F27</f>
        <v>10149000</v>
      </c>
      <c r="D129" s="10">
        <f t="shared" ref="D129:D136" si="17">SUM(C129/$C$137)</f>
        <v>0.12911400617900018</v>
      </c>
      <c r="E129" s="33" t="str">
        <f t="shared" ref="E129:E136" si="18">IF(D129&gt;50%,"Warning: this source is more than 50% of total revenue","Good")</f>
        <v>Good</v>
      </c>
    </row>
    <row r="130" spans="2:6" ht="18" x14ac:dyDescent="0.2">
      <c r="B130" s="2" t="str">
        <f t="shared" si="16"/>
        <v>Event Gifts</v>
      </c>
      <c r="C130" s="5">
        <f>+F41</f>
        <v>175000</v>
      </c>
      <c r="D130" s="10">
        <f t="shared" si="17"/>
        <v>2.2263228969676848E-3</v>
      </c>
      <c r="E130" s="33" t="str">
        <f t="shared" si="18"/>
        <v>Good</v>
      </c>
    </row>
    <row r="131" spans="2:6" ht="18" x14ac:dyDescent="0.2">
      <c r="B131" s="2" t="str">
        <f t="shared" si="16"/>
        <v>Government</v>
      </c>
      <c r="C131" s="5">
        <f>+F55</f>
        <v>53872500</v>
      </c>
      <c r="D131" s="10">
        <f t="shared" si="17"/>
        <v>0.68535760152509484</v>
      </c>
      <c r="E131" t="str">
        <f t="shared" si="18"/>
        <v>Warning: this source is more than 50% of total revenue</v>
      </c>
    </row>
    <row r="132" spans="2:6" ht="18" x14ac:dyDescent="0.2">
      <c r="B132" s="2" t="str">
        <f t="shared" si="16"/>
        <v>Corporations</v>
      </c>
      <c r="C132" s="5">
        <f>+F69</f>
        <v>1926000</v>
      </c>
      <c r="D132" s="10">
        <f t="shared" si="17"/>
        <v>2.4502273711770061E-2</v>
      </c>
      <c r="E132" s="33" t="str">
        <f t="shared" si="18"/>
        <v>Good</v>
      </c>
    </row>
    <row r="133" spans="2:6" ht="18" x14ac:dyDescent="0.2">
      <c r="B133" s="2" t="str">
        <f t="shared" si="16"/>
        <v>Foundations</v>
      </c>
      <c r="C133" s="5">
        <f>+F83</f>
        <v>11050000</v>
      </c>
      <c r="D133" s="10">
        <f t="shared" si="17"/>
        <v>0.14057638863710237</v>
      </c>
      <c r="E133" s="33" t="str">
        <f t="shared" si="18"/>
        <v>Good</v>
      </c>
    </row>
    <row r="134" spans="2:6" ht="18" x14ac:dyDescent="0.2">
      <c r="B134" s="2" t="str">
        <f t="shared" si="16"/>
        <v>Sponsorships</v>
      </c>
      <c r="C134" s="5">
        <f>+F97</f>
        <v>310300</v>
      </c>
      <c r="D134" s="10">
        <f t="shared" si="17"/>
        <v>3.9475885424518431E-3</v>
      </c>
      <c r="E134" s="33" t="str">
        <f t="shared" si="18"/>
        <v>Good</v>
      </c>
    </row>
    <row r="135" spans="2:6" ht="18" x14ac:dyDescent="0.2">
      <c r="B135" s="2" t="str">
        <f t="shared" si="16"/>
        <v>Partnerships</v>
      </c>
      <c r="C135" s="5">
        <f>+F111</f>
        <v>293550</v>
      </c>
      <c r="D135" s="10">
        <f t="shared" si="17"/>
        <v>3.7344976365992219E-3</v>
      </c>
      <c r="E135" s="33" t="str">
        <f t="shared" si="18"/>
        <v>Good</v>
      </c>
    </row>
    <row r="136" spans="2:6" ht="18" x14ac:dyDescent="0.2">
      <c r="B136" s="2" t="str">
        <f t="shared" si="16"/>
        <v>Other Revenue</v>
      </c>
      <c r="C136" s="5">
        <f>+F125</f>
        <v>828600</v>
      </c>
      <c r="D136" s="10">
        <f t="shared" si="17"/>
        <v>1.0541320871013848E-2</v>
      </c>
      <c r="E136" s="33" t="str">
        <f t="shared" si="18"/>
        <v>Good</v>
      </c>
    </row>
    <row r="137" spans="2:6" ht="17" thickBot="1" x14ac:dyDescent="0.25">
      <c r="B137" s="49" t="s">
        <v>57</v>
      </c>
      <c r="C137" s="12">
        <f>SUM(C129:C136)</f>
        <v>78604950</v>
      </c>
      <c r="D137" s="51"/>
    </row>
    <row r="138" spans="2:6" ht="17" thickTop="1" x14ac:dyDescent="0.2"/>
    <row r="141" spans="2:6" x14ac:dyDescent="0.2">
      <c r="D141" s="56"/>
      <c r="E141" s="23"/>
      <c r="F141" s="23"/>
    </row>
    <row r="142" spans="2:6" x14ac:dyDescent="0.2">
      <c r="D142" s="56"/>
      <c r="E142" s="22" t="s">
        <v>58</v>
      </c>
      <c r="F142" s="22" t="s">
        <v>84</v>
      </c>
    </row>
    <row r="143" spans="2:6" x14ac:dyDescent="0.2">
      <c r="D143" s="57" t="s">
        <v>14</v>
      </c>
      <c r="E143" s="24">
        <f>+C27</f>
        <v>10474000</v>
      </c>
      <c r="F143" s="25">
        <f>+F27</f>
        <v>10149000</v>
      </c>
    </row>
    <row r="144" spans="2:6" x14ac:dyDescent="0.2">
      <c r="D144" s="57" t="s">
        <v>16</v>
      </c>
      <c r="E144" s="24">
        <f>+C41</f>
        <v>260000</v>
      </c>
      <c r="F144" s="25">
        <f>+F41</f>
        <v>175000</v>
      </c>
    </row>
    <row r="145" spans="4:6" x14ac:dyDescent="0.2">
      <c r="D145" s="57" t="s">
        <v>19</v>
      </c>
      <c r="E145" s="25">
        <f>+C55</f>
        <v>54150000</v>
      </c>
      <c r="F145" s="25">
        <f>+F55</f>
        <v>53872500</v>
      </c>
    </row>
    <row r="146" spans="4:6" x14ac:dyDescent="0.2">
      <c r="D146" s="57" t="s">
        <v>20</v>
      </c>
      <c r="E146" s="25">
        <f>+C69</f>
        <v>2305100</v>
      </c>
      <c r="F146" s="25">
        <f>+F69</f>
        <v>1926000</v>
      </c>
    </row>
    <row r="147" spans="4:6" x14ac:dyDescent="0.2">
      <c r="D147" s="57" t="s">
        <v>22</v>
      </c>
      <c r="E147" s="25">
        <f>+C83</f>
        <v>14500000</v>
      </c>
      <c r="F147" s="25">
        <f>+F83</f>
        <v>11050000</v>
      </c>
    </row>
    <row r="148" spans="4:6" x14ac:dyDescent="0.2">
      <c r="D148" s="57" t="s">
        <v>56</v>
      </c>
      <c r="E148" s="25">
        <f>+C97</f>
        <v>1031500</v>
      </c>
      <c r="F148" s="25">
        <f>+F97</f>
        <v>310300</v>
      </c>
    </row>
    <row r="149" spans="4:6" x14ac:dyDescent="0.2">
      <c r="D149" s="57" t="s">
        <v>25</v>
      </c>
      <c r="E149" s="25">
        <f>+C111</f>
        <v>348000</v>
      </c>
      <c r="F149" s="25">
        <f>+F111</f>
        <v>293550</v>
      </c>
    </row>
    <row r="150" spans="4:6" x14ac:dyDescent="0.2">
      <c r="D150" s="57" t="s">
        <v>25</v>
      </c>
      <c r="E150" s="25">
        <f>+C125</f>
        <v>1112000</v>
      </c>
      <c r="F150" s="25">
        <f>+F125</f>
        <v>828600</v>
      </c>
    </row>
    <row r="151" spans="4:6" x14ac:dyDescent="0.2">
      <c r="E151" s="23"/>
    </row>
    <row r="162" spans="2:7" x14ac:dyDescent="0.2">
      <c r="B162" s="68" t="s">
        <v>86</v>
      </c>
      <c r="C162" s="69"/>
      <c r="D162" s="69"/>
      <c r="E162" s="69"/>
      <c r="F162" s="69"/>
      <c r="G162" s="69"/>
    </row>
  </sheetData>
  <mergeCells count="5">
    <mergeCell ref="C8:C11"/>
    <mergeCell ref="A3:E3"/>
    <mergeCell ref="B4:D4"/>
    <mergeCell ref="E128:H128"/>
    <mergeCell ref="B162:G162"/>
  </mergeCells>
  <phoneticPr fontId="8" type="noConversion"/>
  <conditionalFormatting sqref="D17:D26">
    <cfRule type="iconSet" priority="1">
      <iconSet>
        <cfvo type="percent" val="0"/>
        <cfvo type="percent" val="33"/>
        <cfvo type="percent" val="67"/>
      </iconSet>
    </cfRule>
  </conditionalFormatting>
  <conditionalFormatting sqref="D129:D137">
    <cfRule type="cellIs" dxfId="2" priority="3" operator="greaterThan">
      <formula>0.5</formula>
    </cfRule>
  </conditionalFormatting>
  <conditionalFormatting sqref="E129:F136">
    <cfRule type="containsText" dxfId="1" priority="2" operator="containsText" text="50">
      <formula>NOT(ISERROR(SEARCH("50",E129)))</formula>
    </cfRule>
  </conditionalFormatting>
  <conditionalFormatting sqref="E129:G136">
    <cfRule type="containsText" dxfId="0" priority="7" operator="containsText" text="&gt;50%">
      <formula>NOT(ISERROR(SEARCH("&gt;50%",E129)))</formula>
    </cfRule>
  </conditionalFormatting>
  <dataValidations count="1">
    <dataValidation type="list" allowBlank="1" showInputMessage="1" showErrorMessage="1" sqref="D31:D40 D73:D82 D115:D124 D101:D110 D87:D96 D17:D26 D45:D54 D59:D68" xr:uid="{73A4EFDF-6A69-C444-AC43-9CDA9D4D71D8}">
      <formula1>$D$8:$D$11</formula1>
    </dataValidation>
  </dataValidations>
  <pageMargins left="0.70866141732283505" right="0.70866141732283505" top="0.74803149606299202" bottom="0.74803149606299202" header="0.31496062992126" footer="0.31496062992126"/>
  <pageSetup paperSize="9" scale="48" firstPageNumber="0" fitToWidth="4" orientation="portrait" useFirstPageNumber="1" horizontalDpi="0" verticalDpi="0"/>
  <headerFooter>
    <oddFooter xml:space="preserve">&amp;C&amp;"Calibri,Regular"&amp;K000000      </oddFooter>
  </headerFooter>
  <rowBreaks count="1" manualBreakCount="1">
    <brk id="84" max="6" man="1"/>
  </rowBreaks>
  <ignoredErrors>
    <ignoredError sqref="E23" formula="1"/>
  </ignoredErrors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F4F92-7EF4-FF45-BB8B-724FEAEDBD8B}">
  <dimension ref="A1"/>
  <sheetViews>
    <sheetView workbookViewId="0"/>
  </sheetViews>
  <sheetFormatPr baseColWidth="10" defaultColWidth="11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Forecasting Calculator</vt:lpstr>
      <vt:lpstr>Sheet1</vt:lpstr>
      <vt:lpstr>'Forecasting Calculator'!Print_Area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Copy Editor</dc:creator>
  <cp:keywords/>
  <dc:description/>
  <cp:lastModifiedBy>Dr. HA Thuynsma</cp:lastModifiedBy>
  <cp:lastPrinted>2022-02-04T15:59:01Z</cp:lastPrinted>
  <dcterms:created xsi:type="dcterms:W3CDTF">2021-12-29T08:11:48Z</dcterms:created>
  <dcterms:modified xsi:type="dcterms:W3CDTF">2024-01-08T11:24:02Z</dcterms:modified>
  <cp:category/>
</cp:coreProperties>
</file>